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66.png" ContentType="image/png"/>
  <Override PartName="/xl/media/image65.png" ContentType="image/png"/>
  <Override PartName="/xl/media/image64.png" ContentType="image/png"/>
  <Override PartName="/xl/media/image63.png" ContentType="image/png"/>
  <Override PartName="/xl/media/image62.png" ContentType="image/png"/>
  <Override PartName="/xl/media/image72.png" ContentType="image/png"/>
  <Override PartName="/xl/media/image71.png" ContentType="image/png"/>
  <Override PartName="/xl/media/image69.png" ContentType="image/png"/>
  <Override PartName="/xl/media/image57.png" ContentType="image/png"/>
  <Override PartName="/xl/media/image70.png" ContentType="image/png"/>
  <Override PartName="/xl/media/image68.png" ContentType="image/png"/>
  <Override PartName="/xl/media/image56.png" ContentType="image/png"/>
  <Override PartName="/xl/media/image55.png" ContentType="image/png"/>
  <Override PartName="/xl/media/image67.png" ContentType="image/png"/>
  <Override PartName="/xl/media/image60.png" ContentType="image/png"/>
  <Override PartName="/xl/media/image58.png" ContentType="image/png"/>
  <Override PartName="/xl/media/image59.png" ContentType="image/png"/>
  <Override PartName="/xl/media/image61.png" ContentType="image/png"/>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_rels/drawing8.xml.rels" ContentType="application/vnd.openxmlformats-package.relationships+xml"/>
  <Override PartName="/xl/drawings/_rels/drawing7.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2.xml.rels" ContentType="application/vnd.openxmlformats-package.relationships+xml"/>
  <Override PartName="/xl/drawings/_rels/drawing4.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xplications" sheetId="1" state="visible" r:id="rId2"/>
    <sheet name="1) Feuille d'encodage" sheetId="2" state="visible" r:id="rId3"/>
    <sheet name="2) Tableau des prix" sheetId="3" state="visible" r:id="rId4"/>
    <sheet name="Moyennes et calculs" sheetId="4" state="hidden" r:id="rId5"/>
    <sheet name="3) Votre résultat" sheetId="5" state="visible" r:id="rId6"/>
    <sheet name="4) Synthèse" sheetId="6" state="visible" r:id="rId7"/>
    <sheet name="Tableau des prix et fréquences" sheetId="7" state="hidden" r:id="rId8"/>
    <sheet name="Graphes" sheetId="8" state="hidden" r:id="rId9"/>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<sst xmlns="http://schemas.openxmlformats.org/spreadsheetml/2006/main" count="956" uniqueCount="399">
  <si>
    <r>
      <rPr>
        <b val="true"/>
        <sz val="26"/>
        <color rgb="FFFFFFFF"/>
        <rFont val="Arial"/>
        <family val="2"/>
        <charset val="1"/>
      </rPr>
      <t xml:space="preserve">CALCULATEUR DE FOOD COST</t>
    </r>
    <r>
      <rPr>
        <b val="true"/>
        <sz val="20"/>
        <color rgb="FFFFFFFF"/>
        <rFont val="Arial"/>
        <family val="2"/>
        <charset val="1"/>
      </rPr>
      <t xml:space="preserve"> 
</t>
    </r>
    <r>
      <rPr>
        <b val="true"/>
        <sz val="16"/>
        <color rgb="FFFFFFFF"/>
        <rFont val="Arial"/>
        <family val="2"/>
        <charset val="1"/>
      </rPr>
      <t xml:space="preserve">(COÛT DENRÉE MOYEN D’UN REPAS)</t>
    </r>
  </si>
  <si>
    <t xml:space="preserve">1. Pour quoi faire ? </t>
  </si>
  <si>
    <r>
      <rPr>
        <sz val="10"/>
        <color rgb="FF000000"/>
        <rFont val="Arial"/>
        <family val="2"/>
        <charset val="1"/>
      </rPr>
      <t xml:space="preserve">Cet outil vous permet de</t>
    </r>
    <r>
      <rPr>
        <b val="true"/>
        <sz val="12"/>
        <color rgb="FF000000"/>
        <rFont val="Arial"/>
        <family val="2"/>
        <charset val="1"/>
      </rPr>
      <t xml:space="preserve"> calculer l’impact économique de la mise en œuvre d’une offre alimentaire durable</t>
    </r>
    <r>
      <rPr>
        <sz val="10"/>
        <color rgb="FF000000"/>
        <rFont val="Arial"/>
        <family val="2"/>
        <charset val="1"/>
      </rPr>
      <t xml:space="preserve">. 
Intégrer des ingrédients de qualité différenciée dans les repas implique </t>
    </r>
    <r>
      <rPr>
        <b val="true"/>
        <sz val="10"/>
        <color rgb="FF000000"/>
        <rFont val="Arial"/>
        <family val="2"/>
        <charset val="1"/>
      </rPr>
      <t xml:space="preserve">une adaptation du coût denrée moyen.
</t>
    </r>
    <r>
      <rPr>
        <sz val="10"/>
        <color rgb="FF000000"/>
        <rFont val="Arial"/>
        <family val="2"/>
        <charset val="1"/>
      </rPr>
      <t xml:space="preserve">
</t>
    </r>
    <r>
      <rPr>
        <i val="true"/>
        <sz val="10"/>
        <color rgb="FF000000"/>
        <rFont val="Arial"/>
        <family val="2"/>
        <charset val="1"/>
      </rPr>
      <t xml:space="preserve">Combien coûte l’intégration de fruits bio ? 
Combien coûte l’intégration de légumes frais ? 
Combien me fait économiser une offre végétarienne ?</t>
    </r>
    <r>
      <rPr>
        <sz val="10"/>
        <color rgb="FF000000"/>
        <rFont val="Arial"/>
        <family val="2"/>
        <charset val="1"/>
      </rPr>
      <t xml:space="preserve"> 
Pragmatique et simple d’utilisation, ce calculateur de food cost permet au gérant d’une cuisine de collectivité de calculer et objectiver l’impact de l’intégration d’ingrédients de qualité différenciée dans son offre alimentaire. 
Cet outil est ainsi un</t>
    </r>
    <r>
      <rPr>
        <b val="true"/>
        <sz val="10"/>
        <color rgb="FF000000"/>
        <rFont val="Arial"/>
        <family val="2"/>
        <charset val="1"/>
      </rPr>
      <t xml:space="preserve"> instrument d’orientation et d’aide à la décision</t>
    </r>
    <r>
      <rPr>
        <sz val="10"/>
        <color rgb="FF000000"/>
        <rFont val="Arial"/>
        <family val="2"/>
        <charset val="1"/>
      </rPr>
      <t xml:space="preserve">, pour amorcer la transition de l’offre alimentaire vers une offre alimentaire plus saine et durable.</t>
    </r>
    <r>
      <rPr>
        <b val="true"/>
        <sz val="10"/>
        <color rgb="FF000000"/>
        <rFont val="Arial"/>
        <family val="2"/>
        <charset val="1"/>
      </rPr>
      <t xml:space="preserve"> Il doit vous permettre de prioriser vos actions et choisir les ingrédients</t>
    </r>
    <r>
      <rPr>
        <sz val="10"/>
        <color rgb="FF000000"/>
        <rFont val="Arial"/>
        <family val="2"/>
        <charset val="1"/>
      </rPr>
      <t xml:space="preserve"> ou l’offre que vous allez mettre en œuvre en premier, en fonction de l’impact que cela va avoir sur votre coût denrée moyen. </t>
    </r>
  </si>
  <si>
    <t xml:space="preserve">2. Comment ça marche ? </t>
  </si>
  <si>
    <r>
      <rPr>
        <sz val="10"/>
        <rFont val="Arial"/>
        <family val="2"/>
        <charset val="1"/>
      </rPr>
      <t xml:space="preserve">Afin de calculer le food cost moyen des repas, vous devez suivre les étapes suivantes : 
</t>
    </r>
    <r>
      <rPr>
        <b val="true"/>
        <sz val="10"/>
        <rFont val="Arial"/>
        <family val="2"/>
        <charset val="1"/>
      </rPr>
      <t xml:space="preserve">1) Rendez-vous sur la feuille intitulée « Feuille d’encodage »</t>
    </r>
    <r>
      <rPr>
        <sz val="10"/>
        <rFont val="Arial"/>
        <family val="2"/>
        <charset val="1"/>
      </rPr>
      <t xml:space="preserve"> : pour y encoder l’offre alimentaire désirée via les cellules jaunes. Cette feuille vous donne la possibilité d’adapter vos grammages. En effet, les grammages ont un impact majeur dans le calcul du food cost moyen. 
</t>
    </r>
    <r>
      <rPr>
        <b val="true"/>
        <sz val="10"/>
        <rFont val="Arial"/>
        <family val="2"/>
        <charset val="1"/>
      </rPr>
      <t xml:space="preserve">2) Pour ceux qui souhaitent aller plus loin, adaptez le tableau des prix avec le prix de vos propres fournisseurs à la feuille intitulée « Tableau des prix » </t>
    </r>
    <r>
      <rPr>
        <sz val="10"/>
        <rFont val="Arial"/>
        <family val="2"/>
        <charset val="1"/>
      </rPr>
      <t xml:space="preserve">: le food cost est calculé sur base de prix moyens. Pour affiner la justesse de votre calcul food cost, vous pouvez directement changer la liste de prix dans la feuille prévue à cet effet et y ajouter vos prix. 
3) </t>
    </r>
    <r>
      <rPr>
        <i val="true"/>
        <sz val="10"/>
        <rFont val="Arial"/>
        <family val="2"/>
        <charset val="1"/>
      </rPr>
      <t xml:space="preserve">Alors, ça donne quoi ?</t>
    </r>
    <r>
      <rPr>
        <b val="true"/>
        <sz val="10"/>
        <rFont val="Arial"/>
        <family val="2"/>
        <charset val="1"/>
      </rPr>
      <t xml:space="preserve"> Allez aux feuilles ‘Votre résultat’ et ‘Synthèse’
</t>
    </r>
  </si>
  <si>
    <t xml:space="preserve">3. Encore quelques remarques</t>
  </si>
  <si>
    <r>
      <rPr>
        <sz val="10"/>
        <color rgb="FF000000"/>
        <rFont val="Arial"/>
        <family val="2"/>
        <charset val="1"/>
      </rPr>
      <t xml:space="preserve">Le food cost représente</t>
    </r>
    <r>
      <rPr>
        <b val="true"/>
        <sz val="10"/>
        <color rgb="FF000000"/>
        <rFont val="Arial"/>
        <family val="2"/>
        <charset val="1"/>
      </rPr>
      <t xml:space="preserve"> le coût d’achat des matières premières pour la confection des repas</t>
    </r>
    <r>
      <rPr>
        <sz val="10"/>
        <color rgb="FF000000"/>
        <rFont val="Arial"/>
        <family val="2"/>
        <charset val="1"/>
      </rPr>
      <t xml:space="preserve">. Il ne comprend donc pas le coût lié à la main d’oeuvre pour la préparation de ceux-ci. Si vous mettez en œuvre davantage de légumes frais, il est évident que votre coût de main d’oeuvre va augmenter sauf si vous pouvez bénéficier de main d’oeuvre bénévole, en formation ou en stage. 
Un coût supplémentaire, appelé « Overhead », de 15% a été ajouté au prix initial du repas afin d’y inclure les ingrédients d’assaisonnement (épices, dressing, bouillon, etc). 
Les critères de durabilité d’une offre alimentaire sont divers et variés. Ils n’ont donc pas pu être tous intégrés à ce calculateur de food cost. Voici donc certains éléments à prendre en compte dans votre réflexion : 
- </t>
    </r>
    <r>
      <rPr>
        <b val="true"/>
        <i val="true"/>
        <sz val="10"/>
        <color rgb="FF000000"/>
        <rFont val="Arial"/>
        <family val="2"/>
        <charset val="1"/>
      </rPr>
      <t xml:space="preserve">La saisonnalité des fruits et des légumes</t>
    </r>
    <r>
      <rPr>
        <sz val="10"/>
        <color rgb="FF000000"/>
        <rFont val="Arial"/>
        <family val="2"/>
        <charset val="1"/>
      </rPr>
      <t xml:space="preserve"> : enjeu important dans une offre alimentaire durable qui n’a pas été considéré dans le food cost. La fluctuation des prix est importante d’une année à l’autre et ne permet pas de chiffrer objectivement la différence de coût liée à la saisonnalité.  
- </t>
    </r>
    <r>
      <rPr>
        <b val="true"/>
        <i val="true"/>
        <sz val="10"/>
        <color rgb="FF000000"/>
        <rFont val="Arial"/>
        <family val="2"/>
        <charset val="1"/>
      </rPr>
      <t xml:space="preserve">La labellisation ASC et MSC des poissons</t>
    </r>
    <r>
      <rPr>
        <sz val="10"/>
        <color rgb="FF000000"/>
        <rFont val="Arial"/>
        <family val="2"/>
        <charset val="1"/>
      </rPr>
      <t xml:space="preserve"> : l’offre en poissons durables en cuisine de collectivité est majoritairement surgelée. Les fournisseurs de poissons offrent désormais du poisson surgelé majoritairement labellisé à destination des cantines. Il n’y a donc pas de surcoût spécifique à l’intégration de poissons durables dans les repas. Intégrez-les donc d’office, ce ne vous coûtera pas plus cher. 
- </t>
    </r>
    <r>
      <rPr>
        <b val="true"/>
        <i val="true"/>
        <sz val="10"/>
        <color rgb="FF000000"/>
        <rFont val="Arial"/>
        <family val="2"/>
        <charset val="1"/>
      </rPr>
      <t xml:space="preserve">La viande labellisée bio</t>
    </r>
    <r>
      <rPr>
        <sz val="10"/>
        <color rgb="FF000000"/>
        <rFont val="Arial"/>
        <family val="2"/>
        <charset val="1"/>
      </rPr>
      <t xml:space="preserve"> : représente un coût important que les cantines de collectivité ne savent généralement pas se permettre. Ce paramètre n’a donc pas été inclus dans la construction de cet outil.
-</t>
    </r>
    <r>
      <rPr>
        <b val="true"/>
        <i val="true"/>
        <sz val="10"/>
        <color rgb="FF000000"/>
        <rFont val="Arial"/>
        <family val="2"/>
        <charset val="1"/>
      </rPr>
      <t xml:space="preserve"> L’utilisation de bouillon dans le potage, de féculents raffinés ou encore de produits issus du commerce équitable</t>
    </r>
    <r>
      <rPr>
        <sz val="10"/>
        <color rgb="FF000000"/>
        <rFont val="Arial"/>
        <family val="2"/>
        <charset val="1"/>
      </rPr>
      <t xml:space="preserve"> (Fairtrade) n’a pas été ajoutée aux critères de durabilité puisqu’ils représentent un coût minime par rapport au prix d’un repas. </t>
    </r>
  </si>
  <si>
    <t xml:space="preserve">ENCODAGE DES DONNÉES </t>
  </si>
  <si>
    <t xml:space="preserve">1. OFFRE ALIMENTAIRE – GRAMMAGES</t>
  </si>
  <si>
    <t xml:space="preserve">Les grammages de référence ont été pré-encodés dans les tableaux ci-dessous. </t>
  </si>
  <si>
    <r>
      <rPr>
        <sz val="10"/>
        <rFont val="Arial"/>
        <family val="2"/>
        <charset val="1"/>
      </rPr>
      <t xml:space="preserve">Cependant, vous pouvez modifier ceux-ci afin de les adapter aux grammages utilisés dans votre propre cuisine </t>
    </r>
    <r>
      <rPr>
        <b val="true"/>
        <sz val="10"/>
        <rFont val="Arial"/>
        <family val="2"/>
        <charset val="1"/>
      </rPr>
      <t xml:space="preserve">en modifiant les cellules jaunes. </t>
    </r>
  </si>
  <si>
    <t xml:space="preserve">Il est important d’ajuster vos grammages dans ce tableau puisque ceux-ci ont un impact majeur sur le calcul du food cost. </t>
  </si>
  <si>
    <t xml:space="preserve">*Vous avez également la possibilité d’ajouter une autre catégorie de grammage dans la colonne « Autre catégorie ». Celle-ci peut notamment être utilisée si vous utilisez un système de demi-portion, des grammages spécifiques pour les adolescents, etc. </t>
  </si>
  <si>
    <t xml:space="preserve">Grammages de l’offre actuelle</t>
  </si>
  <si>
    <t xml:space="preserve">Tableau à adapter à vos grammages contractuels ACTUELS via  </t>
  </si>
  <si>
    <t xml:space="preserve">COMPOSANTS</t>
  </si>
  <si>
    <t xml:space="preserve">Unité</t>
  </si>
  <si>
    <t xml:space="preserve">Prégardiennat</t>
  </si>
  <si>
    <t xml:space="preserve">Maternelles</t>
  </si>
  <si>
    <t xml:space="preserve">Primaires</t>
  </si>
  <si>
    <t xml:space="preserve">Adultes</t>
  </si>
  <si>
    <t xml:space="preserve">Autre catégorie*</t>
  </si>
  <si>
    <t xml:space="preserve">VVPOLAV</t>
  </si>
  <si>
    <t xml:space="preserve">VVPOLAV**</t>
  </si>
  <si>
    <t xml:space="preserve">KG</t>
  </si>
  <si>
    <t xml:space="preserve">FÉCULENTS</t>
  </si>
  <si>
    <t xml:space="preserve">Féculents secs : riz, pâtes, semoule,…</t>
  </si>
  <si>
    <t xml:space="preserve">Féculents : pommes de terre</t>
  </si>
  <si>
    <t xml:space="preserve">LEGUMES</t>
  </si>
  <si>
    <t xml:space="preserve">Grammage total de légumes : soupe + plat chaud</t>
  </si>
  <si>
    <t xml:space="preserve">Soupe</t>
  </si>
  <si>
    <t xml:space="preserve">L</t>
  </si>
  <si>
    <t xml:space="preserve">Légumes pour la soupe</t>
  </si>
  <si>
    <t xml:space="preserve">Légumes du plat</t>
  </si>
  <si>
    <t xml:space="preserve">Total de légumes</t>
  </si>
  <si>
    <t xml:space="preserve">DESSERTS</t>
  </si>
  <si>
    <t xml:space="preserve">Fruits</t>
  </si>
  <si>
    <t xml:space="preserve">Yaourts</t>
  </si>
  <si>
    <t xml:space="preserve">Entremets lactés</t>
  </si>
  <si>
    <t xml:space="preserve">Autres : pâtisseries, glaces</t>
  </si>
  <si>
    <t xml:space="preserve">Grammages de l’offre souhaitée</t>
  </si>
  <si>
    <t xml:space="preserve">Tableau à adapter aux grammages ENVISAGÉS via  </t>
  </si>
  <si>
    <t xml:space="preserve">Autre catégorie</t>
  </si>
  <si>
    <r>
      <rPr>
        <sz val="10"/>
        <rFont val="Arial"/>
        <family val="2"/>
        <charset val="1"/>
      </rPr>
      <t xml:space="preserve">Grammages de référence.  </t>
    </r>
    <r>
      <rPr>
        <b val="true"/>
        <sz val="14"/>
        <color rgb="FF00599D"/>
        <rFont val="Arial"/>
        <family val="2"/>
        <charset val="1"/>
      </rPr>
      <t xml:space="preserve">Le tableau ci-dessous ne doit pas être adapté. C’est pour votre information.</t>
    </r>
  </si>
  <si>
    <t xml:space="preserve">Légumes</t>
  </si>
  <si>
    <t xml:space="preserve">Remarques : </t>
  </si>
  <si>
    <t xml:space="preserve">1) Tous les poids sont exprimés sur poids cru et partie comestible.</t>
  </si>
  <si>
    <t xml:space="preserve">2) Grammages de référence du repas principal du cahier spécial des charges de la Fédération Wallonie de 2012 Bruxelles : maternelles, primaires (grand) et adultes. </t>
  </si>
  <si>
    <t xml:space="preserve">3) Grammages de référence de l’O.N.E  du guide pratique pour l’alimentation des enfants dans les milieux d’accueil : prégardiennat. </t>
  </si>
  <si>
    <t xml:space="preserve">**VVPOLAV : Viandes, volailles, poissons, œufs et alternatives végétales</t>
  </si>
  <si>
    <t xml:space="preserve">2. OFFRE ALIMENTAIRE – FRÉQUENCES</t>
  </si>
  <si>
    <t xml:space="preserve">Remplissez les différentes cellules jaunes afin de déterminer votre food cost moyen par jour. </t>
  </si>
  <si>
    <t xml:space="preserve">Tableau à compléter/adapter via  </t>
  </si>
  <si>
    <t xml:space="preserve">Offre actuelle</t>
  </si>
  <si>
    <t xml:space="preserve">Offre souhaitée</t>
  </si>
  <si>
    <t xml:space="preserve">Nombre de jours d’ouverture de la cantine par mois</t>
  </si>
  <si>
    <t xml:space="preserve">*</t>
  </si>
  <si>
    <t xml:space="preserve">Nombre de jours d’ouverture de la cantine par an </t>
  </si>
  <si>
    <t xml:space="preserve">1. Entrée</t>
  </si>
  <si>
    <t xml:space="preserve">% de légumes dans la soupe</t>
  </si>
  <si>
    <t xml:space="preserve">% de légumes bio (moyenne frais et congelés)</t>
  </si>
  <si>
    <t xml:space="preserve">NB : Il est difficilement réalisable d’atteindre 100% de légumes frais dans la soupe en cuisine de collectivité pour des raisons budgétaires et organisationnelles. Exemples : soupe à la tomates ou aux petits pois.
NB : Le prix de la soupe a été calculé sur base de la moyenne de prix de légumes conventionnels (frais et surgelés) et du prix moyen des légumes bio (frais et surgelés).</t>
  </si>
  <si>
    <t xml:space="preserve">2. Plat chaud</t>
  </si>
  <si>
    <t xml:space="preserve">Résumé en %</t>
  </si>
  <si>
    <t xml:space="preserve">Nombre de repas végétariens par mois</t>
  </si>
  <si>
    <t xml:space="preserve">Nombre de repas à base de viande par mois</t>
  </si>
  <si>
    <t xml:space="preserve">Nombre de repas à base de poisson par mois</t>
  </si>
  <si>
    <t xml:space="preserve">Total des VVPOLAV</t>
  </si>
  <si>
    <t xml:space="preserve">NB : L’introduction de poissons surgelés issus de la pêche durable (label MSC et ASC) n’engendre pas de surcoût au niveau du food cost. Il est donc conseillé d’offir uniquement une offre de poissons labellisés. </t>
  </si>
  <si>
    <t xml:space="preserve">Féculents</t>
  </si>
  <si>
    <t xml:space="preserve">% total des féculents secs bio</t>
  </si>
  <si>
    <t xml:space="preserve">% total de pommes de terre bio</t>
  </si>
  <si>
    <t xml:space="preserve">NB : L’introduction de féculents complets n’engendre pas de surcoût significatif sur le food cost. Il est donc préconnisé de favroiser les féculents complets, tant pour des raisons environnentales que des raisons de santé. </t>
  </si>
  <si>
    <t xml:space="preserve">% de légumes frais bruts</t>
  </si>
  <si>
    <t xml:space="preserve">% de légumes bio</t>
  </si>
  <si>
    <r>
      <rPr>
        <sz val="10"/>
        <rFont val="Arial"/>
        <family val="2"/>
        <charset val="1"/>
      </rPr>
      <t xml:space="preserve">Utilisez-vous majoritairement des légumes de 4</t>
    </r>
    <r>
      <rPr>
        <vertAlign val="superscript"/>
        <sz val="10"/>
        <rFont val="Arial"/>
        <family val="2"/>
        <charset val="1"/>
      </rPr>
      <t xml:space="preserve">e</t>
    </r>
    <r>
      <rPr>
        <sz val="10"/>
        <rFont val="Arial"/>
        <family val="2"/>
        <charset val="1"/>
      </rPr>
      <t xml:space="preserve"> gamme </t>
    </r>
    <r>
      <rPr>
        <sz val="8"/>
        <rFont val="Arial"/>
        <family val="2"/>
        <charset val="1"/>
      </rPr>
      <t xml:space="preserve">(légumes frais épluchés, découpés, conditionnés et conservés par réfrigération) </t>
    </r>
    <r>
      <rPr>
        <sz val="10"/>
        <rFont val="Arial"/>
        <family val="2"/>
        <charset val="1"/>
      </rPr>
      <t xml:space="preserve">? </t>
    </r>
  </si>
  <si>
    <t xml:space="preserve">Non</t>
  </si>
  <si>
    <t xml:space="preserve">NB : On ne peut pas arriver à 100 % de légumes frais en collectivité (exemples : petits pois, conserve de tomates, haricots, etc)</t>
  </si>
  <si>
    <t xml:space="preserve">NB : On ne peut pas arriver à 100 % de légumes frais en collectivité (exemples : petits pois, conserve de tomates, haricots,etc)</t>
  </si>
  <si>
    <t xml:space="preserve">3. Dessert</t>
  </si>
  <si>
    <t xml:space="preserve">Nombre de fruits par mois</t>
  </si>
  <si>
    <t xml:space="preserve">Nombre de yaourts par mois</t>
  </si>
  <si>
    <t xml:space="preserve">Nombre de yaourts vegan</t>
  </si>
  <si>
    <t xml:space="preserve">Nombre de yaourts en grand conditionnement (conventionnels)</t>
  </si>
  <si>
    <t xml:space="preserve">Nombre d’entremets lactés par mois</t>
  </si>
  <si>
    <t xml:space="preserve">Nombre de pâtisseries et glaces par mois</t>
  </si>
  <si>
    <t xml:space="preserve">Nombre de desserts maison (entremets lactés et pâtisseries)</t>
  </si>
  <si>
    <t xml:space="preserve">Total de desserts</t>
  </si>
  <si>
    <t xml:space="preserve">% de bio</t>
  </si>
  <si>
    <t xml:space="preserve">4. Autre</t>
  </si>
  <si>
    <t xml:space="preserve">Réduction du gaspillage alimentaire (pour le coût annuel des repas)</t>
  </si>
  <si>
    <t xml:space="preserve">Si vous réduisez votre gaspillage alimentaire, cela réduira également votre food cost. Indiquez donc le pourcentage de réduction de gaspillage que vous souhaitez atteindre. L’impact financier de la réduction du gaspillage alimentaire sera uniquement prise en compte dans le coût annuel des repas (4) Synthèse). 
NB : Il faut accepter qu’il y aura toujours un peu de gaspillage alimentaire dans les cuisines de collectivité. On ne pourra quasiment jamais descendre en dessous de 10 % de gaspillage alimentaire. </t>
  </si>
  <si>
    <r>
      <rPr>
        <b val="true"/>
        <sz val="9"/>
        <color rgb="FF00A933"/>
        <rFont val="Arial"/>
        <family val="2"/>
        <charset val="1"/>
      </rPr>
      <t xml:space="preserve">* </t>
    </r>
    <r>
      <rPr>
        <sz val="9"/>
        <color rgb="FF00A933"/>
        <rFont val="Arial"/>
        <family val="2"/>
        <charset val="1"/>
      </rPr>
      <t xml:space="preserve">Données obligatoires pour le calcul du food cost. </t>
    </r>
  </si>
  <si>
    <t xml:space="preserve">3. RÉSUME DES MODIFICATIONS APPORTÉES À L’OFFRE ACTUELLE</t>
  </si>
  <si>
    <t xml:space="preserve">Résumé des modifications</t>
  </si>
  <si>
    <t xml:space="preserve">Grammages</t>
  </si>
  <si>
    <t xml:space="preserve">Ai-je modifié les grammages ? </t>
  </si>
  <si>
    <r>
      <rPr>
        <sz val="11"/>
        <rFont val="Arial"/>
        <family val="2"/>
        <charset val="1"/>
      </rPr>
      <t xml:space="preserve">Si oui, de quel(s) composant(s) de l’assiette ?</t>
    </r>
    <r>
      <rPr>
        <sz val="8"/>
        <rFont val="Arial"/>
        <family val="2"/>
        <charset val="1"/>
      </rPr>
      <t xml:space="preserve"> 
(soupe, VVPOLAV, féculents, légumes, desserts)</t>
    </r>
  </si>
  <si>
    <t xml:space="preserve">Soupe </t>
  </si>
  <si>
    <t xml:space="preserve">Ai-je modifié des légumes bio dans le potage ? </t>
  </si>
  <si>
    <t xml:space="preserve">Ai-je modifié le nombre de repas végétariens ? </t>
  </si>
  <si>
    <t xml:space="preserve">Ai-je modifié le nombre de repas à base de viande ? </t>
  </si>
  <si>
    <t xml:space="preserve">Ai-je modifié le nombre de repas à base de poisson par mois ? </t>
  </si>
  <si>
    <t xml:space="preserve">Ai-je modifié l’offre de féculents bio ? </t>
  </si>
  <si>
    <t xml:space="preserve">Ai-je introduit des légumes frais ou bio ? </t>
  </si>
  <si>
    <t xml:space="preserve">Gaspillage</t>
  </si>
  <si>
    <t xml:space="preserve">Ai-je réduit le gaspillage alimentaire ?</t>
  </si>
  <si>
    <t xml:space="preserve">Si oui, de combien de pourcent ai-je réduit le gaspillage ? </t>
  </si>
  <si>
    <t xml:space="preserve">TABLEAU DES PRIX</t>
  </si>
  <si>
    <r>
      <rPr>
        <sz val="10"/>
        <rFont val="Arial"/>
        <family val="2"/>
        <charset val="1"/>
      </rPr>
      <t xml:space="preserve">Les prix pré-encodés sont les prix reçus des fournisseurs suivants : JAVA, Davigel, T’sas, Vanderzijpen et Solucious (Juin 2021).
</t>
    </r>
    <r>
      <rPr>
        <i val="true"/>
        <sz val="10"/>
        <rFont val="Arial"/>
        <family val="2"/>
        <charset val="1"/>
      </rPr>
      <t xml:space="preserve">Vous voulez des prix adaptés à votre site ? 
</t>
    </r>
    <r>
      <rPr>
        <sz val="10"/>
        <rFont val="Arial"/>
        <family val="2"/>
        <charset val="1"/>
      </rPr>
      <t xml:space="preserve">Vous pouvez adapter les prix mentionnés dans les cellules jaunes. 
</t>
    </r>
    <r>
      <rPr>
        <b val="true"/>
        <sz val="10"/>
        <rFont val="Arial"/>
        <family val="2"/>
        <charset val="1"/>
      </rPr>
      <t xml:space="preserve">Vous effacez le prix mentionné et vous le remplacez par le vôtre. 
</t>
    </r>
    <r>
      <rPr>
        <sz val="10"/>
        <rFont val="Arial"/>
        <family val="2"/>
        <charset val="1"/>
      </rPr>
      <t xml:space="preserve">
</t>
    </r>
    <r>
      <rPr>
        <i val="true"/>
        <sz val="10"/>
        <rFont val="Arial"/>
        <family val="2"/>
        <charset val="1"/>
      </rPr>
      <t xml:space="preserve">Vous n’avez pas forcément besoin de réaliser l’exercice avec vos prix ?
</t>
    </r>
    <r>
      <rPr>
        <sz val="10"/>
        <rFont val="Arial"/>
        <family val="2"/>
        <charset val="1"/>
      </rPr>
      <t xml:space="preserve">Des prix moyens ont été pré-encodés afin de vous faciliter la tâche, </t>
    </r>
    <r>
      <rPr>
        <b val="true"/>
        <sz val="10"/>
        <rFont val="Arial"/>
        <family val="2"/>
        <charset val="1"/>
      </rPr>
      <t xml:space="preserve">ne touchez à rien.  
</t>
    </r>
    <r>
      <rPr>
        <sz val="10"/>
        <rFont val="Arial"/>
        <family val="2"/>
        <charset val="1"/>
      </rPr>
      <t xml:space="preserve">
Attention, si vous ne connaissez pas le prix d’une denrée, à nouveau, ne touchez à rien et laissez le prix indiqué dans la cellule jaune.</t>
    </r>
  </si>
  <si>
    <t xml:space="preserve">Coût denrée moyen (€/kg)</t>
  </si>
  <si>
    <t xml:space="preserve">Coût denrée (€/kg) 
réel du site</t>
  </si>
  <si>
    <t xml:space="preserve">En</t>
  </si>
  <si>
    <t xml:space="preserve"> = prix à adapter à vos prix actuels (optionnel)</t>
  </si>
  <si>
    <t xml:space="preserve">Viandes, volailles</t>
  </si>
  <si>
    <t xml:space="preserve">Carbonnade de bœuf </t>
  </si>
  <si>
    <t xml:space="preserve">Lamelles de bœuf </t>
  </si>
  <si>
    <t xml:space="preserve">Cubes d’agneau</t>
  </si>
  <si>
    <t xml:space="preserve">Blanc de poulet</t>
  </si>
  <si>
    <t xml:space="preserve">Rôti de dinde</t>
  </si>
  <si>
    <t xml:space="preserve">Escalope de poulet</t>
  </si>
  <si>
    <t xml:space="preserve">Escalope spiringue de porc</t>
  </si>
  <si>
    <t xml:space="preserve">Rôti de porc cuit</t>
  </si>
  <si>
    <t xml:space="preserve">Blanquette de veau </t>
  </si>
  <si>
    <t xml:space="preserve">Sauté de veau</t>
  </si>
  <si>
    <t xml:space="preserve">Haché porc et bœuf</t>
  </si>
  <si>
    <t xml:space="preserve">Boulettes de porc</t>
  </si>
  <si>
    <t xml:space="preserve">Saucisse de campagne</t>
  </si>
  <si>
    <t xml:space="preserve">Poissons surgelés </t>
  </si>
  <si>
    <t xml:space="preserve">Cabillaud (MSC)</t>
  </si>
  <si>
    <t xml:space="preserve">Colin (MSC)</t>
  </si>
  <si>
    <t xml:space="preserve">Saumon</t>
  </si>
  <si>
    <t xml:space="preserve">Thon listao (MSC)</t>
  </si>
  <si>
    <t xml:space="preserve">OLAV</t>
  </si>
  <si>
    <t xml:space="preserve">Omelette nature surgelée</t>
  </si>
  <si>
    <t xml:space="preserve">Pois chiches</t>
  </si>
  <si>
    <t xml:space="preserve">Lamelle de Quorn</t>
  </si>
  <si>
    <t xml:space="preserve">Lentilles corail bio</t>
  </si>
  <si>
    <t xml:space="preserve">LÉGUMES</t>
  </si>
  <si>
    <t xml:space="preserve">Légumes surgelés conventionnels </t>
  </si>
  <si>
    <t xml:space="preserve">Brocolis fleurettes</t>
  </si>
  <si>
    <t xml:space="preserve">Carottes en cubes</t>
  </si>
  <si>
    <t xml:space="preserve">Céleris en cubes</t>
  </si>
  <si>
    <t xml:space="preserve">Champignons émincés</t>
  </si>
  <si>
    <t xml:space="preserve">Choux-fleurs</t>
  </si>
  <si>
    <t xml:space="preserve">Oignons en rondelles</t>
  </si>
  <si>
    <t xml:space="preserve">Poireaux en rondelles</t>
  </si>
  <si>
    <t xml:space="preserve">Poivrons en lanières</t>
  </si>
  <si>
    <t xml:space="preserve">Potirons en cubes</t>
  </si>
  <si>
    <t xml:space="preserve">Courgettes en cubes</t>
  </si>
  <si>
    <t xml:space="preserve">Légume 1 : … </t>
  </si>
  <si>
    <t xml:space="preserve">Légume 2 : …</t>
  </si>
  <si>
    <t xml:space="preserve">Légume 3 : …</t>
  </si>
  <si>
    <t xml:space="preserve">Légume 4 : …</t>
  </si>
  <si>
    <t xml:space="preserve">Légume 5 : …</t>
  </si>
  <si>
    <t xml:space="preserve">Légumes surgelés bio </t>
  </si>
  <si>
    <t xml:space="preserve">Brocolis fleurettes bio</t>
  </si>
  <si>
    <t xml:space="preserve">Carottes en dés bio</t>
  </si>
  <si>
    <t xml:space="preserve">Céleris raves en dés bio</t>
  </si>
  <si>
    <t xml:space="preserve">Champignons émincés bio</t>
  </si>
  <si>
    <t xml:space="preserve">Choux-fleurs bio</t>
  </si>
  <si>
    <t xml:space="preserve">Oignons en cubes bio</t>
  </si>
  <si>
    <t xml:space="preserve">Poireaux bio</t>
  </si>
  <si>
    <t xml:space="preserve">Poivrons en lanières bio</t>
  </si>
  <si>
    <t xml:space="preserve">Potirons en cubes bio</t>
  </si>
  <si>
    <t xml:space="preserve">Courgettes en cubes bio</t>
  </si>
  <si>
    <t xml:space="preserve">Légume 1 : …</t>
  </si>
  <si>
    <t xml:space="preserve">Légumes frais bruts conventionnels </t>
  </si>
  <si>
    <t xml:space="preserve">Brocolis</t>
  </si>
  <si>
    <t xml:space="preserve">Carottes</t>
  </si>
  <si>
    <t xml:space="preserve">Céleris-raves</t>
  </si>
  <si>
    <t xml:space="preserve">Champignons</t>
  </si>
  <si>
    <t xml:space="preserve">Oignons</t>
  </si>
  <si>
    <t xml:space="preserve">Poireaux</t>
  </si>
  <si>
    <t xml:space="preserve">Poivrons</t>
  </si>
  <si>
    <t xml:space="preserve">Potirons</t>
  </si>
  <si>
    <t xml:space="preserve">Courgettes</t>
  </si>
  <si>
    <t xml:space="preserve">Légumes frais bruts bio</t>
  </si>
  <si>
    <t xml:space="preserve">Brocolis bio</t>
  </si>
  <si>
    <t xml:space="preserve">Carottes bio</t>
  </si>
  <si>
    <t xml:space="preserve">Céleris-raves bio</t>
  </si>
  <si>
    <t xml:space="preserve">Champignons bio</t>
  </si>
  <si>
    <t xml:space="preserve">Oignons bio</t>
  </si>
  <si>
    <t xml:space="preserve">Poivrons bio</t>
  </si>
  <si>
    <t xml:space="preserve">Potirons bio</t>
  </si>
  <si>
    <t xml:space="preserve">Courgettes bio</t>
  </si>
  <si>
    <r>
      <rPr>
        <b val="true"/>
        <sz val="10"/>
        <rFont val="Arial"/>
        <family val="2"/>
        <charset val="1"/>
      </rPr>
      <t xml:space="preserve">Légumes frais 4</t>
    </r>
    <r>
      <rPr>
        <b val="true"/>
        <vertAlign val="superscript"/>
        <sz val="10"/>
        <rFont val="Arial"/>
        <family val="2"/>
        <charset val="1"/>
      </rPr>
      <t xml:space="preserve">e</t>
    </r>
    <r>
      <rPr>
        <b val="true"/>
        <sz val="10"/>
        <rFont val="Arial"/>
        <family val="2"/>
        <charset val="1"/>
      </rPr>
      <t xml:space="preserve"> gamme conventionnels</t>
    </r>
  </si>
  <si>
    <t xml:space="preserve">Brocolis en bouquets</t>
  </si>
  <si>
    <t xml:space="preserve">Céleris verts coupés</t>
  </si>
  <si>
    <t xml:space="preserve">Champignons coupés</t>
  </si>
  <si>
    <t xml:space="preserve">Choux-fleurs en bouquets</t>
  </si>
  <si>
    <t xml:space="preserve">Oignons hachés</t>
  </si>
  <si>
    <t xml:space="preserve">Blancs de poireaux</t>
  </si>
  <si>
    <t xml:space="preserve">Poivrons en cubes</t>
  </si>
  <si>
    <r>
      <rPr>
        <b val="true"/>
        <sz val="10"/>
        <rFont val="Arial"/>
        <family val="2"/>
        <charset val="1"/>
      </rPr>
      <t xml:space="preserve">Légumes frais 4</t>
    </r>
    <r>
      <rPr>
        <b val="true"/>
        <vertAlign val="superscript"/>
        <sz val="10"/>
        <rFont val="Arial"/>
        <family val="2"/>
        <charset val="1"/>
      </rPr>
      <t xml:space="preserve">e</t>
    </r>
    <r>
      <rPr>
        <b val="true"/>
        <sz val="10"/>
        <rFont val="Arial"/>
        <family val="2"/>
        <charset val="1"/>
      </rPr>
      <t xml:space="preserve"> gamme bio</t>
    </r>
  </si>
  <si>
    <t xml:space="preserve">Brocolis en bouquets bio</t>
  </si>
  <si>
    <t xml:space="preserve">Carottes en cubes bio</t>
  </si>
  <si>
    <t xml:space="preserve">Céleris verts coupés bio</t>
  </si>
  <si>
    <t xml:space="preserve">Champignons coupés bio</t>
  </si>
  <si>
    <t xml:space="preserve">Choux-fleurs en bouquets bio</t>
  </si>
  <si>
    <t xml:space="preserve">Oignons hachés bio</t>
  </si>
  <si>
    <t xml:space="preserve">Blancs de poireaux bio</t>
  </si>
  <si>
    <t xml:space="preserve">Poivrons en cubes bio</t>
  </si>
  <si>
    <t xml:space="preserve">Féculents secs conventionnels</t>
  </si>
  <si>
    <t xml:space="preserve">Macaronis</t>
  </si>
  <si>
    <t xml:space="preserve">Spaghettis</t>
  </si>
  <si>
    <t xml:space="preserve">Riz long grain</t>
  </si>
  <si>
    <t xml:space="preserve">Couscous</t>
  </si>
  <si>
    <t xml:space="preserve">Quinoa</t>
  </si>
  <si>
    <t xml:space="preserve">Riz basmati</t>
  </si>
  <si>
    <t xml:space="preserve">Boulghour</t>
  </si>
  <si>
    <t xml:space="preserve">Pommes de terre conventionnelles</t>
  </si>
  <si>
    <t xml:space="preserve">Pommes de terre précuites</t>
  </si>
  <si>
    <t xml:space="preserve">Féculents secs bio</t>
  </si>
  <si>
    <t xml:space="preserve">Macaronis bio</t>
  </si>
  <si>
    <t xml:space="preserve">Spaghettis bio</t>
  </si>
  <si>
    <t xml:space="preserve">Riz long grain bio</t>
  </si>
  <si>
    <t xml:space="preserve">Couscous bio</t>
  </si>
  <si>
    <t xml:space="preserve">Quinoa bio</t>
  </si>
  <si>
    <t xml:space="preserve">Riz basmati bio</t>
  </si>
  <si>
    <t xml:space="preserve">Boulghour bio</t>
  </si>
  <si>
    <t xml:space="preserve">Pommes de terre bio</t>
  </si>
  <si>
    <t xml:space="preserve">Pommes de terre précuites bio</t>
  </si>
  <si>
    <t xml:space="preserve">Fruits conventionnels </t>
  </si>
  <si>
    <t xml:space="preserve">Pommes Jonagold</t>
  </si>
  <si>
    <t xml:space="preserve">Poires Conférence</t>
  </si>
  <si>
    <t xml:space="preserve">Bananes</t>
  </si>
  <si>
    <t xml:space="preserve">Oranges</t>
  </si>
  <si>
    <t xml:space="preserve">Kiwi</t>
  </si>
  <si>
    <t xml:space="preserve">Fruits bio </t>
  </si>
  <si>
    <t xml:space="preserve">Yaourts conventionnels</t>
  </si>
  <si>
    <t xml:space="preserve">Yaourt nature</t>
  </si>
  <si>
    <t xml:space="preserve">Yaourt aux fruits</t>
  </si>
  <si>
    <t xml:space="preserve">Yaourts bio</t>
  </si>
  <si>
    <t xml:space="preserve">Yaourt nature bio</t>
  </si>
  <si>
    <t xml:space="preserve">Yaourt aux fruits bio</t>
  </si>
  <si>
    <t xml:space="preserve">Yaourts conventionnels en grand conditionnement (5 KG)</t>
  </si>
  <si>
    <t xml:space="preserve">Yaourt en seau</t>
  </si>
  <si>
    <t xml:space="preserve">Yaourts vegan bio</t>
  </si>
  <si>
    <t xml:space="preserve">Yaourt au soja bio</t>
  </si>
  <si>
    <t xml:space="preserve">Entremets lactés conventionnels et « industriels »</t>
  </si>
  <si>
    <t xml:space="preserve">Pudding vanille</t>
  </si>
  <si>
    <t xml:space="preserve">Flan au caramel</t>
  </si>
  <si>
    <t xml:space="preserve">Crème dessert chocolat</t>
  </si>
  <si>
    <t xml:space="preserve">Riz au lait</t>
  </si>
  <si>
    <t xml:space="preserve">Entremets lactés maison</t>
  </si>
  <si>
    <t xml:space="preserve">Pudding vanille maison</t>
  </si>
  <si>
    <t xml:space="preserve">Pudding chocolat maison</t>
  </si>
  <si>
    <t xml:space="preserve">Desserts autres (pâtisseries, glaces) industriels</t>
  </si>
  <si>
    <t xml:space="preserve">Cake au beurre (emballage individuel)</t>
  </si>
  <si>
    <t xml:space="preserve">Frangipane (emabllage individuel)</t>
  </si>
  <si>
    <t xml:space="preserve">Desserts autres (pâtisseries, glaces) maison</t>
  </si>
  <si>
    <t xml:space="preserve">Quatre-quart aux pommes maison</t>
  </si>
  <si>
    <t xml:space="preserve">Clafoutis aux cerises</t>
  </si>
  <si>
    <t xml:space="preserve">MOYENNES</t>
  </si>
  <si>
    <t xml:space="preserve">Ce tableau ne doit pas faire l’object de modifications sous risque de fausser le calcul du food cost. </t>
  </si>
  <si>
    <t xml:space="preserve">Coût moyen (€/kg)</t>
  </si>
  <si>
    <t xml:space="preserve">Légumes conventionnels (frais et surgelés)</t>
  </si>
  <si>
    <t xml:space="preserve">Légumes bio (frais et surgelés)</t>
  </si>
  <si>
    <r>
      <rPr>
        <sz val="10"/>
        <rFont val="Arial"/>
        <family val="2"/>
        <charset val="1"/>
      </rPr>
      <t xml:space="preserve">Légumes frais 4</t>
    </r>
    <r>
      <rPr>
        <vertAlign val="superscript"/>
        <sz val="10"/>
        <rFont val="Arial"/>
        <family val="2"/>
        <charset val="1"/>
      </rPr>
      <t xml:space="preserve">e</t>
    </r>
    <r>
      <rPr>
        <sz val="10"/>
        <rFont val="Arial"/>
        <family val="2"/>
        <charset val="1"/>
      </rPr>
      <t xml:space="preserve"> gamme conventionnels </t>
    </r>
  </si>
  <si>
    <r>
      <rPr>
        <sz val="10"/>
        <rFont val="Arial"/>
        <family val="2"/>
        <charset val="1"/>
      </rPr>
      <t xml:space="preserve">Légumes frais 4</t>
    </r>
    <r>
      <rPr>
        <vertAlign val="superscript"/>
        <sz val="10"/>
        <rFont val="Arial"/>
        <family val="2"/>
        <charset val="1"/>
      </rPr>
      <t xml:space="preserve">e</t>
    </r>
    <r>
      <rPr>
        <sz val="10"/>
        <rFont val="Arial"/>
        <family val="2"/>
        <charset val="1"/>
      </rPr>
      <t xml:space="preserve"> gamme bio</t>
    </r>
  </si>
  <si>
    <t xml:space="preserve">Yaourts vegan</t>
  </si>
  <si>
    <t xml:space="preserve">AUTRES CALCULS : légumes offre actuelle (congelé)</t>
  </si>
  <si>
    <t xml:space="preserve">AUTRES CALCULS : légumes offre actuelle (4ième gamme)</t>
  </si>
  <si>
    <t xml:space="preserve">Résultat final (choix entre congelé ou 4ième gamme)</t>
  </si>
  <si>
    <t xml:space="preserve">Légumes frais (calcul prix moyenne légumes frais)</t>
  </si>
  <si>
    <t xml:space="preserve">Légumes bio (calcul prix moyenne légumes bio)</t>
  </si>
  <si>
    <t xml:space="preserve">Légumes Bio/frais (lequel est le plus grand)</t>
  </si>
  <si>
    <t xml:space="preserve">calcul si brut&gt;bio</t>
  </si>
  <si>
    <t xml:space="preserve">calcul si frais&gt;brut</t>
  </si>
  <si>
    <t xml:space="preserve">AUTRES CALCULS : offre souhaitée (congelé)</t>
  </si>
  <si>
    <t xml:space="preserve">AUTRES CALCULS : offre souhaitée (4ième gamme)</t>
  </si>
  <si>
    <t xml:space="preserve">FOOD COST MOYEN JOURNALIER D’UN REPAS COMPLET</t>
  </si>
  <si>
    <t xml:space="preserve">Maternelle</t>
  </si>
  <si>
    <t xml:space="preserve">Primaire</t>
  </si>
  <si>
    <t xml:space="preserve">Adulte</t>
  </si>
  <si>
    <t xml:space="preserve">Légumes soupe</t>
  </si>
  <si>
    <t xml:space="preserve">Plat principal</t>
  </si>
  <si>
    <t xml:space="preserve">Féculents secs </t>
  </si>
  <si>
    <t xml:space="preserve">Pommes de terre</t>
  </si>
  <si>
    <t xml:space="preserve">Dessert</t>
  </si>
  <si>
    <t xml:space="preserve">Fruit</t>
  </si>
  <si>
    <t xml:space="preserve">Yaourt individuel</t>
  </si>
  <si>
    <t xml:space="preserve">Yaourt vegan</t>
  </si>
  <si>
    <t xml:space="preserve">Yaourt grand conditionnement</t>
  </si>
  <si>
    <t xml:space="preserve">Autres (pâtisseries et glaces)</t>
  </si>
  <si>
    <t xml:space="preserve">Desserts maison</t>
  </si>
  <si>
    <t xml:space="preserve">Total des desserts</t>
  </si>
  <si>
    <t xml:space="preserve">Totals des desserts</t>
  </si>
  <si>
    <t xml:space="preserve">Overhead**</t>
  </si>
  <si>
    <t xml:space="preserve">Total du food cost</t>
  </si>
  <si>
    <t xml:space="preserve">NB : Si vous gardez les grammages pré-encodés, il est possible que le food cost d’un repas prégardiennat soit légèrement inférieur à celui d’un maternelle en raison des grammages de 
référence. Il est donc important que vous puissiez les adapter à la réalité de votre structure. </t>
  </si>
  <si>
    <t xml:space="preserve">Résumé de l’offre actuelle</t>
  </si>
  <si>
    <t xml:space="preserve">Résumé de l’offre souhaitée</t>
  </si>
  <si>
    <t xml:space="preserve">Entrée</t>
  </si>
  <si>
    <t xml:space="preserve">Total avec overhead</t>
  </si>
  <si>
    <r>
      <rPr>
        <b val="true"/>
        <sz val="26"/>
        <color rgb="FFFFFFFF"/>
        <rFont val="Arial"/>
        <family val="2"/>
        <charset val="1"/>
      </rPr>
      <t xml:space="preserve">CALCULATEUR DE FOOD COST</t>
    </r>
    <r>
      <rPr>
        <b val="true"/>
        <sz val="20"/>
        <color rgb="FFFFFFFF"/>
        <rFont val="Arial"/>
        <family val="2"/>
        <charset val="1"/>
      </rPr>
      <t xml:space="preserve"> </t>
    </r>
    <r>
      <rPr>
        <b val="true"/>
        <sz val="26"/>
        <color rgb="FFFFFFFF"/>
        <rFont val="Arial"/>
        <family val="2"/>
        <charset val="1"/>
      </rPr>
      <t xml:space="preserve">– SYNTHÈSE
</t>
    </r>
    <r>
      <rPr>
        <b val="true"/>
        <sz val="16"/>
        <color rgb="FFFFFFFF"/>
        <rFont val="Arial"/>
        <family val="2"/>
        <charset val="1"/>
      </rPr>
      <t xml:space="preserve">(COÛT DENRÉE MOYEN D’UN REPAS)</t>
    </r>
  </si>
  <si>
    <t xml:space="preserve">COMPARAISON DES FOOD COST DE L’OFFRE ACTUELLE ET DE L’OFFRE SOUHAITÉE</t>
  </si>
  <si>
    <t xml:space="preserve">Différence entre l’offre actuelle et l’offre souhaitée</t>
  </si>
  <si>
    <t xml:space="preserve">Résumé des modifications entre l’offre actuelle et l’offre souhaitée</t>
  </si>
  <si>
    <t xml:space="preserve">Résumé des modifications </t>
  </si>
  <si>
    <t xml:space="preserve">Ai-je modifié le nombre de repas à base de viande ? </t>
  </si>
  <si>
    <t xml:space="preserve">Ai-je modifié le nombre de poisson par mois ? </t>
  </si>
  <si>
    <t xml:space="preserve">Ai-je réduit le gaspillage alimentaire ? </t>
  </si>
  <si>
    <t xml:space="preserve">COÛT ANNUEL DES REPAS</t>
  </si>
  <si>
    <t xml:space="preserve">Remplissez les différentes cellules jaunes afin de déterminer votre coût moyen des repas par an. </t>
  </si>
  <si>
    <t xml:space="preserve">Nombre de repas par jour</t>
  </si>
  <si>
    <t xml:space="preserve">Coût des repas par jour</t>
  </si>
  <si>
    <t xml:space="preserve">Coût annuel des repas</t>
  </si>
  <si>
    <t xml:space="preserve">Coût annuel des repas ajusté aux économies liées à la réduction du gaspillage</t>
  </si>
  <si>
    <t xml:space="preserve">Pour obtenir les résultats, il est indisepnsable d’avoir complété la feuille 1) Feuille d’encodage avec le nombre de jours d’ouverture de la cantine par an.</t>
  </si>
  <si>
    <t xml:space="preserve">TABLEAU DES PRIX ET FRÉQUENCES</t>
  </si>
  <si>
    <r>
      <rPr>
        <b val="true"/>
        <sz val="10"/>
        <rFont val="Arial"/>
        <family val="2"/>
        <charset val="1"/>
      </rPr>
      <t xml:space="preserve">Méthode de calcul des coûts moyens des ingrédients</t>
    </r>
    <r>
      <rPr>
        <sz val="10"/>
        <rFont val="Arial"/>
        <family val="2"/>
        <charset val="1"/>
      </rPr>
      <t xml:space="preserve"> : Estimation du coût moyen par kg de chaque composant d’un repas : VVPO – légumes – féculents – desserts. 
Pour chaque fraction, nous regardons les coûts des ingrédients les plus utilisés. Nous évaluons la fréquence de chacun d’entre eux sur un menu de 4 semaines avec 5 jours de repas par semaine (20 jours au total). De cette manière, nous pouvons retirer un prix moyen de chaque fraction.</t>
    </r>
  </si>
  <si>
    <r>
      <rPr>
        <b val="true"/>
        <sz val="10"/>
        <rFont val="Arial"/>
        <family val="2"/>
        <charset val="1"/>
      </rPr>
      <t xml:space="preserve">Méthode/hypothèses</t>
    </r>
    <r>
      <rPr>
        <sz val="10"/>
        <rFont val="Arial"/>
        <family val="2"/>
        <charset val="1"/>
      </rPr>
      <t xml:space="preserve"> : 
– Coût au kilo : nous tirons nos sources de Davigel et Java – nous avons pris des viandes non bio, des poissons MSC et des protéines végétales bio. 
– Facteur de correction : nous avons ajouté un facteur de correction aux poissons car ceux-ci étant congelés, il faut commander de plus grands grammages pour arriver aux grammages recommandés pour les repas. Nous estimons qu’il y a environ 20% de pertes. Il faut commander 20% de plus. Nous avons également ajouté un facteur de correction pour les carbonnades sinon la portion de viande est trop faible pour ce type de repas.  
– Fréquence : combien de fois ce VVPO est utilisé sur 4 semaines (1 repas végétarien/semaine et 1 repas poisson/semaine)</t>
    </r>
  </si>
  <si>
    <t xml:space="preserve">Prix au kilo</t>
  </si>
  <si>
    <t xml:space="preserve">Facteur de correction</t>
  </si>
  <si>
    <t xml:space="preserve">Fréquence</t>
  </si>
  <si>
    <t xml:space="preserve">Coût x correction x fréquence</t>
  </si>
  <si>
    <t xml:space="preserve">Viandes rouges (bœuf, agneau,…)</t>
  </si>
  <si>
    <t xml:space="preserve">Volailles (poulet, dinde,…)</t>
  </si>
  <si>
    <t xml:space="preserve">Viandes blanches (porc, veau,…)</t>
  </si>
  <si>
    <t xml:space="preserve">Viandes hachées</t>
  </si>
  <si>
    <t xml:space="preserve"> FREQUENCE</t>
  </si>
  <si>
    <t xml:space="preserve">Coût moyen des viandes (/kg)</t>
  </si>
  <si>
    <t xml:space="preserve">Poissons</t>
  </si>
  <si>
    <t xml:space="preserve">Coût moyen des poissons (/kg)</t>
  </si>
  <si>
    <t xml:space="preserve">Alternatives végétariennes</t>
  </si>
  <si>
    <t xml:space="preserve">Lamelles de Quorn</t>
  </si>
  <si>
    <t xml:space="preserve">Coût moyen des alternatives végétales (/kg)</t>
  </si>
  <si>
    <t xml:space="preserve">TOTAL FREQUENCE</t>
  </si>
  <si>
    <t xml:space="preserve">LEGUMES CONVENTIONNELS</t>
  </si>
  <si>
    <t xml:space="preserve">LÉGUMES BIO</t>
  </si>
  <si>
    <r>
      <rPr>
        <b val="true"/>
        <sz val="10"/>
        <rFont val="Arial"/>
        <family val="2"/>
        <charset val="1"/>
      </rPr>
      <t xml:space="preserve">Méthode/hypothèses</t>
    </r>
    <r>
      <rPr>
        <sz val="10"/>
        <rFont val="Arial"/>
        <family val="2"/>
        <charset val="1"/>
      </rPr>
      <t xml:space="preserve"> : Nous calculons ici 4 coûts moyens : pour les légumes congelés (conventionnels – bio) et pour les légumes frais (conventionnels – bio). 
</t>
    </r>
    <r>
      <rPr>
        <sz val="10"/>
        <color rgb="FF000000"/>
        <rFont val="Arial"/>
        <family val="2"/>
        <charset val="1"/>
      </rPr>
      <t xml:space="preserve">– Coût au kilo : source de Vanderzijpen et T’sas.
</t>
    </r>
    <r>
      <rPr>
        <sz val="10"/>
        <rFont val="Arial"/>
        <family val="2"/>
        <charset val="1"/>
      </rPr>
      <t xml:space="preserve">– Facteur de correction : pour les surgelés pertes d’environ 20 % mais pour les frais lié à la congélation, pour les légumes frais il faut tenir en compte les pertes d’épluchage et de parties non comestibles =&gt; commandes plus importantes que les grammages</t>
    </r>
  </si>
  <si>
    <t xml:space="preserve">LEGUMES SURGELÉS CONVENTIONNELS</t>
  </si>
  <si>
    <t xml:space="preserve">LÉGUMES SURGELÉS BIO</t>
  </si>
  <si>
    <t xml:space="preserve">Carottes en rondelles bio</t>
  </si>
  <si>
    <t xml:space="preserve">Céleris-verts bio</t>
  </si>
  <si>
    <t xml:space="preserve">Coût moyen des légumes surgelés conventionnels (/kg)</t>
  </si>
  <si>
    <t xml:space="preserve">Coût moyen des légumes surgelés bio</t>
  </si>
  <si>
    <t xml:space="preserve">LÉGUMES FRAIS BRUTS CONVENTIONNELS</t>
  </si>
  <si>
    <t xml:space="preserve">LÉGUMES FRAIS BRUTS BIO</t>
  </si>
  <si>
    <t xml:space="preserve">Coût moyen des légumes frais bruts conventionnels (/kg)</t>
  </si>
  <si>
    <t xml:space="preserve">Coût moyen des légumes frais bruts bio</t>
  </si>
  <si>
    <t xml:space="preserve">LÉGUMES FRAIS 4E GAMME CONVENTIONNELS</t>
  </si>
  <si>
    <t xml:space="preserve">LÉGUMES FRAIS 4E GAMME BIO</t>
  </si>
  <si>
    <r>
      <rPr>
        <sz val="10"/>
        <rFont val="Arial"/>
        <family val="2"/>
        <charset val="1"/>
      </rPr>
      <t xml:space="preserve">Coût moyen des légumes frais 4</t>
    </r>
    <r>
      <rPr>
        <vertAlign val="superscript"/>
        <sz val="10"/>
        <rFont val="Arial"/>
        <family val="2"/>
        <charset val="1"/>
      </rPr>
      <t xml:space="preserve">e</t>
    </r>
    <r>
      <rPr>
        <sz val="10"/>
        <rFont val="Arial"/>
        <family val="2"/>
        <charset val="1"/>
      </rPr>
      <t xml:space="preserve"> gamme conventionnels (/kg)</t>
    </r>
  </si>
  <si>
    <r>
      <rPr>
        <sz val="10"/>
        <rFont val="Arial"/>
        <family val="2"/>
        <charset val="1"/>
      </rPr>
      <t xml:space="preserve">Coût moyen des légumes frais 4</t>
    </r>
    <r>
      <rPr>
        <vertAlign val="superscript"/>
        <sz val="10"/>
        <rFont val="Arial"/>
        <family val="2"/>
        <charset val="1"/>
      </rPr>
      <t xml:space="preserve">e</t>
    </r>
    <r>
      <rPr>
        <sz val="10"/>
        <rFont val="Arial"/>
        <family val="2"/>
        <charset val="1"/>
      </rPr>
      <t xml:space="preserve"> gamme bio</t>
    </r>
  </si>
  <si>
    <t xml:space="preserve">Coût moyen des légumes conventionnels (frais et congelés) (/kg)</t>
  </si>
  <si>
    <t xml:space="preserve">Coût moyen des légumes bio (frais et congelés)</t>
  </si>
  <si>
    <t xml:space="preserve">FÉCULENTS BIO</t>
  </si>
  <si>
    <r>
      <rPr>
        <b val="true"/>
        <sz val="10"/>
        <rFont val="Arial"/>
        <family val="2"/>
        <charset val="1"/>
      </rPr>
      <t xml:space="preserve">Méthode/hypothèses</t>
    </r>
    <r>
      <rPr>
        <sz val="10"/>
        <rFont val="Arial"/>
        <family val="2"/>
        <charset val="1"/>
      </rPr>
      <t xml:space="preserve"> :  /!\ on sépare ici les féculents secs des pommes de terre car les grammages ne sont pas identiques. Cela sera pris en compte dans le calcul final (sur 4 semaines : 12 fois féculents secs et 8 fois pommes de terre =&gt; coût moyen féculents = 60% coût féculents secs et 40% pommes de terre) 
– Coût au kilo :  données provenant d’un marché public d’une commune + Java 
– Prix conventionnels (pour info : bio pas beaucoup plus cher) 
– Facteur de correction : pas de correction ici – fréquence : combien de fois ce féculent est utilisé sur 4 semaines</t>
    </r>
  </si>
  <si>
    <t xml:space="preserve">FÉCULENTS SECS CONVENTIONNELS</t>
  </si>
  <si>
    <t xml:space="preserve">FÉCULENTS SECS BIO</t>
  </si>
  <si>
    <t xml:space="preserve">FREQUENCE</t>
  </si>
  <si>
    <t xml:space="preserve">Coût moyen des féculents conventionnels (/kg)</t>
  </si>
  <si>
    <t xml:space="preserve">Coût moyen des féculents secs bio</t>
  </si>
  <si>
    <t xml:space="preserve">POMMES DE TERRE CONVENTIONNELLES</t>
  </si>
  <si>
    <t xml:space="preserve">POMMES DE TERRE BIO</t>
  </si>
  <si>
    <t xml:space="preserve">Coût moyen des pommes de terre conventionnelles (/kg)</t>
  </si>
  <si>
    <t xml:space="preserve">Coût moyen des pommes de terre bio</t>
  </si>
  <si>
    <t xml:space="preserve">DESSERTS CONVENTIONNELS</t>
  </si>
  <si>
    <t xml:space="preserve">DESSERTS BIO</t>
  </si>
  <si>
    <r>
      <rPr>
        <b val="true"/>
        <sz val="10"/>
        <rFont val="Arial"/>
        <family val="2"/>
        <charset val="1"/>
      </rPr>
      <t xml:space="preserve">Méthode/hypothèses</t>
    </r>
    <r>
      <rPr>
        <sz val="10"/>
        <rFont val="Arial"/>
        <family val="2"/>
        <charset val="1"/>
      </rPr>
      <t xml:space="preserve"> : Nous calculons ici 2 coûts moyens : pour les fruits conventionnels et pour les fruits bio.
– Coût au kilo : source : T’SAS (prix juillet 2020) 
– Prix moyens sur plusieurs sélections</t>
    </r>
  </si>
  <si>
    <t xml:space="preserve">FRUITS CONVENTIONNELS</t>
  </si>
  <si>
    <t xml:space="preserve">FRUITS BIO</t>
  </si>
  <si>
    <t xml:space="preserve">Coût moyen des fruits conventionnels (/kg)</t>
  </si>
  <si>
    <t xml:space="preserve">Coût moyen des fruits bio</t>
  </si>
  <si>
    <t xml:space="preserve">YAOURTS CONVENTIONNELS</t>
  </si>
  <si>
    <t xml:space="preserve">YAOURTS BIO</t>
  </si>
  <si>
    <t xml:space="preserve">Coût moyen des yaourts conventionnels (/kg)</t>
  </si>
  <si>
    <t xml:space="preserve">Coût moyen des yaourts bio</t>
  </si>
  <si>
    <t xml:space="preserve">YAOURTS CONVENTIONNELS EN GRAND CONDITIONNEMENT</t>
  </si>
  <si>
    <t xml:space="preserve">YAOURTS VEGAN BIO</t>
  </si>
  <si>
    <t xml:space="preserve">Coût moyen des yaourts conventionnels en seau (/kg)</t>
  </si>
  <si>
    <t xml:space="preserve">Coût moyen des yaourts vegan bio</t>
  </si>
  <si>
    <t xml:space="preserve">ENTREMETS LACTÉS CONVENTIONNELS</t>
  </si>
  <si>
    <t xml:space="preserve">ENTREMETS LACTÉS MAISON</t>
  </si>
  <si>
    <t xml:space="preserve">Coût moyen entremets lactés conventionnels (/kg)</t>
  </si>
  <si>
    <t xml:space="preserve">AUTRES : PATISSERIES/GLACES INDUSTRIELS</t>
  </si>
  <si>
    <t xml:space="preserve">AUTRES : DESSERTS MAISON : ENTREMETS LACTÉS/PATISSERIES/GLACES MAISON</t>
  </si>
  <si>
    <t xml:space="preserve">Frangipane (emballage individuel)</t>
  </si>
  <si>
    <t xml:space="preserve">Coût moyen desserts autres (/kg)</t>
  </si>
  <si>
    <t xml:space="preserve">Coût moyen desserts maison (/kg)</t>
  </si>
  <si>
    <t xml:space="preserve">Coût moyen desserts (/kg)</t>
  </si>
  <si>
    <t xml:space="preserve">GRAPHES</t>
  </si>
  <si>
    <t xml:space="preserve">TOTAL</t>
  </si>
  <si>
    <t xml:space="preserve">TOTAL PLAT</t>
  </si>
  <si>
    <t xml:space="preserve">Plat (+overhead)</t>
  </si>
  <si>
    <t xml:space="preserve">Graphe 1</t>
  </si>
  <si>
    <t xml:space="preserve">Répartition du food cost selon soupe/plat/dessert de l’offre actuelle</t>
  </si>
  <si>
    <t xml:space="preserve">Répartition du food cost selon soupe/plat/dessert de l’offre souhaitée</t>
  </si>
  <si>
    <t xml:space="preserve">TOTAL (euros)</t>
  </si>
  <si>
    <t xml:space="preserve">TOTAL %</t>
  </si>
  <si>
    <t xml:space="preserve">Plat principal avec overhead</t>
  </si>
  <si>
    <t xml:space="preserve">Graphe 2 </t>
  </si>
  <si>
    <t xml:space="preserve">Répartition du food cost selon les composants du plat principal de l'offre actuelle</t>
  </si>
  <si>
    <t xml:space="preserve">Répartition du food cost selon les composants du plat principal de l'offre souhaitée</t>
  </si>
  <si>
    <t xml:space="preserve">VVPOAV</t>
  </si>
  <si>
    <t xml:space="preserve">Overheid</t>
  </si>
</sst>
</file>

<file path=xl/styles.xml><?xml version="1.0" encoding="utf-8"?>
<styleSheet xmlns="http://schemas.openxmlformats.org/spreadsheetml/2006/main">
  <numFmts count="15">
    <numFmt numFmtId="164" formatCode="General"/>
    <numFmt numFmtId="165" formatCode="0.000"/>
    <numFmt numFmtId="166" formatCode="0.0"/>
    <numFmt numFmtId="167" formatCode="#,##0"/>
    <numFmt numFmtId="168" formatCode="0%"/>
    <numFmt numFmtId="169" formatCode="0.00%"/>
    <numFmt numFmtId="170" formatCode="#,##0.0"/>
    <numFmt numFmtId="171" formatCode="General"/>
    <numFmt numFmtId="172" formatCode="#,##0.00\ [$€-80C];[RED]\-#,##0.00\ [$€-80C]"/>
    <numFmt numFmtId="173" formatCode="#,##0.00\ [$€-813];[RED]\-#,##0.00\ [$€-813]"/>
    <numFmt numFmtId="174" formatCode="#,##0.00\ [$€-803];[RED]\-#,##0.00\ [$€-803]"/>
    <numFmt numFmtId="175" formatCode="[$-409]0%"/>
    <numFmt numFmtId="176" formatCode="[GREEN]\+#,##0.00\ [$€-813];[RED]\-#,##0.00\ [$€-813]"/>
    <numFmt numFmtId="177" formatCode="0.00"/>
    <numFmt numFmtId="178" formatCode="0.0%"/>
  </numFmts>
  <fonts count="33">
    <font>
      <sz val="10"/>
      <name val="Arial"/>
      <family val="2"/>
      <charset val="1"/>
    </font>
    <font>
      <sz val="10"/>
      <name val="Arial"/>
      <family val="0"/>
    </font>
    <font>
      <sz val="10"/>
      <name val="Arial"/>
      <family val="0"/>
    </font>
    <font>
      <sz val="10"/>
      <name val="Arial"/>
      <family val="0"/>
    </font>
    <font>
      <b val="true"/>
      <sz val="26"/>
      <color rgb="FFFFFFFF"/>
      <name val="Arial"/>
      <family val="2"/>
      <charset val="1"/>
    </font>
    <font>
      <b val="true"/>
      <sz val="20"/>
      <color rgb="FFFFFFFF"/>
      <name val="Arial"/>
      <family val="2"/>
      <charset val="1"/>
    </font>
    <font>
      <b val="true"/>
      <sz val="16"/>
      <color rgb="FFFFFFFF"/>
      <name val="Arial"/>
      <family val="2"/>
      <charset val="1"/>
    </font>
    <font>
      <b val="true"/>
      <sz val="14"/>
      <color rgb="FFFFFFFF"/>
      <name val="Arial"/>
      <family val="2"/>
      <charset val="1"/>
    </font>
    <font>
      <sz val="10"/>
      <color rgb="FF000000"/>
      <name val="Arial"/>
      <family val="2"/>
      <charset val="1"/>
    </font>
    <font>
      <b val="true"/>
      <sz val="12"/>
      <color rgb="FF000000"/>
      <name val="Arial"/>
      <family val="2"/>
      <charset val="1"/>
    </font>
    <font>
      <b val="true"/>
      <sz val="10"/>
      <color rgb="FF000000"/>
      <name val="Arial"/>
      <family val="2"/>
      <charset val="1"/>
    </font>
    <font>
      <i val="true"/>
      <sz val="10"/>
      <color rgb="FF000000"/>
      <name val="Arial"/>
      <family val="2"/>
      <charset val="1"/>
    </font>
    <font>
      <b val="true"/>
      <sz val="10"/>
      <name val="Arial"/>
      <family val="2"/>
      <charset val="1"/>
    </font>
    <font>
      <i val="true"/>
      <sz val="10"/>
      <name val="Arial"/>
      <family val="2"/>
      <charset val="1"/>
    </font>
    <font>
      <b val="true"/>
      <i val="true"/>
      <sz val="10"/>
      <color rgb="FF000000"/>
      <name val="Arial"/>
      <family val="2"/>
      <charset val="1"/>
    </font>
    <font>
      <b val="true"/>
      <sz val="12"/>
      <name val="Arial"/>
      <family val="2"/>
      <charset val="1"/>
    </font>
    <font>
      <b val="true"/>
      <sz val="14"/>
      <color rgb="FF00599D"/>
      <name val="Arial"/>
      <family val="2"/>
      <charset val="1"/>
    </font>
    <font>
      <b val="true"/>
      <sz val="12"/>
      <color rgb="FFFFFFFF"/>
      <name val="Arial"/>
      <family val="2"/>
      <charset val="1"/>
    </font>
    <font>
      <sz val="8"/>
      <color rgb="FF407927"/>
      <name val="Arial"/>
      <family val="2"/>
      <charset val="1"/>
    </font>
    <font>
      <i val="true"/>
      <sz val="8"/>
      <name val="Arial"/>
      <family val="2"/>
      <charset val="1"/>
    </font>
    <font>
      <b val="true"/>
      <sz val="14"/>
      <name val="Arial"/>
      <family val="2"/>
      <charset val="1"/>
    </font>
    <font>
      <b val="true"/>
      <sz val="10"/>
      <color rgb="FF00A933"/>
      <name val="Arial"/>
      <family val="2"/>
      <charset val="1"/>
    </font>
    <font>
      <sz val="8"/>
      <name val="Arial"/>
      <family val="2"/>
      <charset val="1"/>
    </font>
    <font>
      <vertAlign val="superscript"/>
      <sz val="10"/>
      <name val="Arial"/>
      <family val="2"/>
      <charset val="1"/>
    </font>
    <font>
      <b val="true"/>
      <sz val="9"/>
      <color rgb="FF00A933"/>
      <name val="Arial"/>
      <family val="2"/>
      <charset val="1"/>
    </font>
    <font>
      <sz val="9"/>
      <color rgb="FF00A933"/>
      <name val="Arial"/>
      <family val="2"/>
      <charset val="1"/>
    </font>
    <font>
      <sz val="11"/>
      <name val="Arial"/>
      <family val="2"/>
      <charset val="1"/>
    </font>
    <font>
      <sz val="8"/>
      <color rgb="FF000000"/>
      <name val="Arial"/>
      <family val="2"/>
      <charset val="1"/>
    </font>
    <font>
      <b val="true"/>
      <vertAlign val="superscript"/>
      <sz val="10"/>
      <name val="Arial"/>
      <family val="2"/>
      <charset val="1"/>
    </font>
    <font>
      <sz val="13"/>
      <name val="Arial"/>
      <family val="2"/>
    </font>
    <font>
      <sz val="10"/>
      <name val="Arial"/>
      <family val="2"/>
    </font>
    <font>
      <sz val="12"/>
      <name val="Arial"/>
      <family val="2"/>
      <charset val="1"/>
    </font>
    <font>
      <b val="true"/>
      <sz val="11"/>
      <name val="Arial"/>
      <family val="2"/>
      <charset val="1"/>
    </font>
  </fonts>
  <fills count="17">
    <fill>
      <patternFill patternType="none"/>
    </fill>
    <fill>
      <patternFill patternType="gray125"/>
    </fill>
    <fill>
      <patternFill patternType="solid">
        <fgColor rgb="FF00A933"/>
        <bgColor rgb="FF158466"/>
      </patternFill>
    </fill>
    <fill>
      <patternFill patternType="solid">
        <fgColor rgb="FFB2B2B2"/>
        <bgColor rgb="FF999999"/>
      </patternFill>
    </fill>
    <fill>
      <patternFill patternType="solid">
        <fgColor rgb="FFFFF200"/>
        <bgColor rgb="FFFFFF00"/>
      </patternFill>
    </fill>
    <fill>
      <patternFill patternType="solid">
        <fgColor rgb="FFFFFFFF"/>
        <bgColor rgb="FFEEEEEE"/>
      </patternFill>
    </fill>
    <fill>
      <patternFill patternType="solid">
        <fgColor rgb="FFFFFFA6"/>
        <bgColor rgb="FFEEEEEE"/>
      </patternFill>
    </fill>
    <fill>
      <patternFill patternType="solid">
        <fgColor rgb="FFBF819E"/>
        <bgColor rgb="FF999999"/>
      </patternFill>
    </fill>
    <fill>
      <patternFill patternType="solid">
        <fgColor rgb="FFFF8000"/>
        <bgColor rgb="FFFF860D"/>
      </patternFill>
    </fill>
    <fill>
      <patternFill patternType="solid">
        <fgColor rgb="FF81D41A"/>
        <bgColor rgb="FF72BF44"/>
      </patternFill>
    </fill>
    <fill>
      <patternFill patternType="solid">
        <fgColor rgb="FF729FCF"/>
        <bgColor rgb="FF999999"/>
      </patternFill>
    </fill>
    <fill>
      <patternFill patternType="solid">
        <fgColor rgb="FF72BF44"/>
        <bgColor rgb="FF81D41A"/>
      </patternFill>
    </fill>
    <fill>
      <patternFill patternType="solid">
        <fgColor rgb="FFEEEEEE"/>
        <bgColor rgb="FFFFFFFF"/>
      </patternFill>
    </fill>
    <fill>
      <patternFill patternType="solid">
        <fgColor rgb="FFDDDDDD"/>
        <bgColor rgb="FFD0D0D0"/>
      </patternFill>
    </fill>
    <fill>
      <patternFill patternType="solid">
        <fgColor rgb="FFFF972F"/>
        <bgColor rgb="FFFF860D"/>
      </patternFill>
    </fill>
    <fill>
      <patternFill patternType="solid">
        <fgColor rgb="FFD0D0D0"/>
        <bgColor rgb="FFCCCCCC"/>
      </patternFill>
    </fill>
    <fill>
      <patternFill patternType="solid">
        <fgColor rgb="FFCCCCCC"/>
        <bgColor rgb="FFD0D0D0"/>
      </patternFill>
    </fill>
  </fills>
  <borders count="8">
    <border diagonalUp="false" diagonalDown="false">
      <left/>
      <right/>
      <top/>
      <bottom/>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bottom style="thin">
        <color rgb="FF666666"/>
      </bottom>
      <diagonal/>
    </border>
    <border diagonalUp="false" diagonalDown="false">
      <left style="hair">
        <color rgb="FF999999"/>
      </left>
      <right style="hair">
        <color rgb="FF999999"/>
      </right>
      <top style="hair">
        <color rgb="FF999999"/>
      </top>
      <bottom style="hair">
        <color rgb="FF999999"/>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left" vertical="top" textRotation="0" wrapText="true" indent="1"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8" fillId="0" borderId="2" xfId="0" applyFont="true" applyBorder="true" applyAlignment="true" applyProtection="false">
      <alignment horizontal="left" vertical="top" textRotation="0" wrapText="true" indent="1" shrinkToFit="false"/>
      <protection locked="true" hidden="false"/>
    </xf>
    <xf numFmtId="164" fontId="0" fillId="0" borderId="3" xfId="0" applyFont="false" applyBorder="true" applyAlignment="true" applyProtection="false">
      <alignment horizontal="general" vertical="top" textRotation="0" wrapText="false" indent="0" shrinkToFit="false"/>
      <protection locked="true" hidden="false"/>
    </xf>
    <xf numFmtId="164" fontId="0" fillId="0" borderId="4" xfId="0" applyFont="false" applyBorder="true" applyAlignment="true" applyProtection="false">
      <alignment horizontal="left" vertical="top" textRotation="0" wrapText="true" indent="1" shrinkToFit="false"/>
      <protection locked="true" hidden="false"/>
    </xf>
    <xf numFmtId="164" fontId="0" fillId="0" borderId="2" xfId="0" applyFont="false" applyBorder="true" applyAlignment="true" applyProtection="false">
      <alignment horizontal="left" vertical="top" textRotation="0" wrapText="true" indent="1" shrinkToFit="false"/>
      <protection locked="true" hidden="false"/>
    </xf>
    <xf numFmtId="164" fontId="7" fillId="3" borderId="2" xfId="0" applyFont="true" applyBorder="true" applyAlignment="true" applyProtection="false">
      <alignment horizontal="left" vertical="center" textRotation="0" wrapText="false" indent="0" shrinkToFit="false"/>
      <protection locked="true" hidden="false"/>
    </xf>
    <xf numFmtId="164" fontId="8" fillId="0" borderId="5" xfId="0" applyFont="true" applyBorder="true" applyAlignment="true" applyProtection="false">
      <alignment horizontal="left" vertical="top" textRotation="0" wrapText="true" indent="1"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2"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7" fillId="3" borderId="0" xfId="0"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4" borderId="0" xfId="0" applyFont="true" applyBorder="true" applyAlignment="true" applyProtection="true">
      <alignment horizontal="general" vertical="center" textRotation="0" wrapText="false" indent="0" shrinkToFit="false"/>
      <protection locked="true" hidden="false"/>
    </xf>
    <xf numFmtId="165" fontId="16" fillId="5" borderId="0" xfId="0" applyFont="true" applyBorder="true" applyAlignment="true" applyProtection="true">
      <alignment horizontal="left" vertical="bottom" textRotation="0" wrapText="false" indent="0" shrinkToFit="false"/>
      <protection locked="false" hidden="false"/>
    </xf>
    <xf numFmtId="165" fontId="0" fillId="6" borderId="6" xfId="0" applyFont="false" applyBorder="true" applyAlignment="false" applyProtection="true">
      <alignment horizontal="general" vertical="bottom" textRotation="0" wrapText="false" indent="0" shrinkToFit="false"/>
      <protection locked="false" hidden="false"/>
    </xf>
    <xf numFmtId="164" fontId="0" fillId="0" borderId="6" xfId="0" applyFont="false" applyBorder="true" applyAlignment="false" applyProtection="true">
      <alignment horizontal="general" vertical="bottom" textRotation="0" wrapText="false" indent="0" shrinkToFit="false"/>
      <protection locked="true" hidden="false"/>
    </xf>
    <xf numFmtId="164" fontId="12" fillId="0" borderId="6" xfId="0" applyFont="true" applyBorder="true" applyAlignment="true" applyProtection="true">
      <alignment horizontal="center" vertical="bottom" textRotation="0" wrapText="false" indent="0" shrinkToFit="false"/>
      <protection locked="true" hidden="false"/>
    </xf>
    <xf numFmtId="164" fontId="12" fillId="0" borderId="6"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false" indent="0" shrinkToFit="false"/>
      <protection locked="true" hidden="false"/>
    </xf>
    <xf numFmtId="165" fontId="0" fillId="6" borderId="6" xfId="0" applyFont="false" applyBorder="true" applyAlignment="true" applyProtection="true">
      <alignment horizontal="right" vertical="bottom" textRotation="0" wrapText="false" indent="0" shrinkToFit="false"/>
      <protection locked="false" hidden="false"/>
    </xf>
    <xf numFmtId="164" fontId="12" fillId="8" borderId="6" xfId="0" applyFont="true" applyBorder="true" applyAlignment="true" applyProtection="true">
      <alignment horizontal="center" vertical="center" textRotation="0" wrapText="false" indent="0" shrinkToFit="false"/>
      <protection locked="true" hidden="false"/>
    </xf>
    <xf numFmtId="165" fontId="8" fillId="6" borderId="6" xfId="0" applyFont="true" applyBorder="true" applyAlignment="false" applyProtection="true">
      <alignment horizontal="general" vertical="bottom" textRotation="0" wrapText="false" indent="0" shrinkToFit="false"/>
      <protection locked="false" hidden="false"/>
    </xf>
    <xf numFmtId="164" fontId="12" fillId="9" borderId="6" xfId="0" applyFont="true" applyBorder="true" applyAlignment="true" applyProtection="true">
      <alignment horizontal="center" vertical="center" textRotation="0" wrapText="false" indent="0" shrinkToFit="false"/>
      <protection locked="tru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5" fontId="0" fillId="0" borderId="6" xfId="0" applyFont="false" applyBorder="true" applyAlignment="false" applyProtection="true">
      <alignment horizontal="general" vertical="bottom" textRotation="0" wrapText="false" indent="0" shrinkToFit="false"/>
      <protection locked="false" hidden="false"/>
    </xf>
    <xf numFmtId="165" fontId="0" fillId="0" borderId="6" xfId="0" applyFont="false" applyBorder="true" applyAlignment="true" applyProtection="true">
      <alignment horizontal="right" vertical="bottom" textRotation="0" wrapText="false" indent="0" shrinkToFit="false"/>
      <protection locked="false" hidden="false"/>
    </xf>
    <xf numFmtId="164" fontId="12" fillId="10" borderId="6" xfId="0" applyFont="true" applyBorder="true" applyAlignment="true" applyProtection="true">
      <alignment horizontal="center" vertical="center" textRotation="0" wrapText="false" indent="0" shrinkToFit="false"/>
      <protection locked="true" hidden="false"/>
    </xf>
    <xf numFmtId="164" fontId="17" fillId="11" borderId="6" xfId="0" applyFont="true" applyBorder="true" applyAlignment="true" applyProtection="tru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12" borderId="6" xfId="0" applyFont="false" applyBorder="true" applyAlignment="false" applyProtection="true">
      <alignment horizontal="general" vertical="bottom" textRotation="0" wrapText="false" indent="0" shrinkToFit="false"/>
      <protection locked="true" hidden="false"/>
    </xf>
    <xf numFmtId="164" fontId="12" fillId="12" borderId="6" xfId="0" applyFont="true" applyBorder="true" applyAlignment="true" applyProtection="true">
      <alignment horizontal="center" vertical="bottom" textRotation="0" wrapText="false" indent="0" shrinkToFit="false"/>
      <protection locked="true" hidden="false"/>
    </xf>
    <xf numFmtId="164" fontId="12" fillId="12" borderId="6" xfId="0" applyFont="true" applyBorder="true" applyAlignment="true" applyProtection="true">
      <alignment horizontal="center" vertical="center" textRotation="0" wrapText="false" indent="0" shrinkToFit="false"/>
      <protection locked="true" hidden="false"/>
    </xf>
    <xf numFmtId="165" fontId="0" fillId="12" borderId="6" xfId="0" applyFont="false" applyBorder="true" applyAlignment="false" applyProtection="true">
      <alignment horizontal="general" vertical="bottom" textRotation="0" wrapText="false" indent="0" shrinkToFit="false"/>
      <protection locked="false" hidden="false"/>
    </xf>
    <xf numFmtId="165" fontId="0" fillId="12" borderId="6" xfId="0" applyFont="false" applyBorder="true" applyAlignment="true" applyProtection="true">
      <alignment horizontal="right" vertical="bottom" textRotation="0" wrapText="false" indent="0" shrinkToFit="false"/>
      <protection locked="false" hidden="false"/>
    </xf>
    <xf numFmtId="165" fontId="18" fillId="0" borderId="0" xfId="0" applyFont="true" applyBorder="false" applyAlignment="false" applyProtection="true">
      <alignment horizontal="general" vertical="bottom" textRotation="0" wrapText="false" indent="0" shrinkToFit="false"/>
      <protection locked="false" hidden="false"/>
    </xf>
    <xf numFmtId="165" fontId="0" fillId="0" borderId="0" xfId="0" applyFont="false" applyBorder="false" applyAlignment="false" applyProtection="true">
      <alignment horizontal="general" vertical="bottom" textRotation="0" wrapText="false" indent="0" shrinkToFit="false"/>
      <protection locked="false" hidden="false"/>
    </xf>
    <xf numFmtId="165" fontId="8" fillId="12" borderId="6" xfId="0" applyFont="true" applyBorder="true" applyAlignment="false" applyProtection="true">
      <alignment horizontal="general" vertical="bottom" textRotation="0" wrapText="false" indent="0" shrinkToFit="false"/>
      <protection locked="false" hidden="false"/>
    </xf>
    <xf numFmtId="164" fontId="0" fillId="12" borderId="6" xfId="0" applyFont="true" applyBorder="true" applyAlignment="false" applyProtection="true">
      <alignment horizontal="general" vertical="bottom" textRotation="0" wrapText="false" indent="0" shrinkToFit="false"/>
      <protection locked="true" hidden="false"/>
    </xf>
    <xf numFmtId="164" fontId="19"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20" fillId="4" borderId="6" xfId="0" applyFont="true" applyBorder="true" applyAlignment="true" applyProtection="true">
      <alignment horizontal="left" vertical="center" textRotation="0" wrapText="false" indent="0" shrinkToFit="false"/>
      <protection locked="true" hidden="false"/>
    </xf>
    <xf numFmtId="164" fontId="7" fillId="11" borderId="6" xfId="0" applyFont="true" applyBorder="true" applyAlignment="true" applyProtection="true">
      <alignment horizontal="left" vertical="center" textRotation="0" wrapText="false" indent="0" shrinkToFit="false"/>
      <protection locked="true" hidden="false"/>
    </xf>
    <xf numFmtId="164" fontId="0" fillId="0" borderId="6" xfId="0" applyFont="false" applyBorder="true" applyAlignment="true" applyProtection="true">
      <alignment horizontal="general" vertical="center" textRotation="0" wrapText="false" indent="0" shrinkToFit="false"/>
      <protection locked="true" hidden="false"/>
    </xf>
    <xf numFmtId="164" fontId="0" fillId="6" borderId="6" xfId="0" applyFont="false" applyBorder="true" applyAlignment="false" applyProtection="true">
      <alignment horizontal="general" vertical="bottom" textRotation="0" wrapText="false" indent="0" shrinkToFit="false"/>
      <protection locked="false" hidden="false"/>
    </xf>
    <xf numFmtId="164" fontId="21" fillId="0" borderId="0" xfId="0" applyFont="true" applyBorder="false" applyAlignment="false" applyProtection="true">
      <alignment horizontal="general" vertical="bottom" textRotation="0" wrapText="false" indent="0" shrinkToFit="false"/>
      <protection locked="true" hidden="false"/>
    </xf>
    <xf numFmtId="164" fontId="12" fillId="12" borderId="6" xfId="0" applyFont="true" applyBorder="true" applyAlignment="true" applyProtection="true">
      <alignment horizontal="left" vertical="bottom" textRotation="0" wrapText="false" indent="0" shrinkToFit="false"/>
      <protection locked="true" hidden="false"/>
    </xf>
    <xf numFmtId="164" fontId="19" fillId="0" borderId="0" xfId="0" applyFont="true" applyBorder="true" applyAlignment="true" applyProtection="true">
      <alignment horizontal="general" vertical="top" textRotation="0" wrapText="true" indent="0" shrinkToFit="false"/>
      <protection locked="true" hidden="false"/>
    </xf>
    <xf numFmtId="166" fontId="8" fillId="6" borderId="6" xfId="0" applyFont="true" applyBorder="true" applyAlignment="false" applyProtection="true">
      <alignment horizontal="general" vertical="bottom" textRotation="0" wrapText="false" indent="0" shrinkToFit="false"/>
      <protection locked="false" hidden="false"/>
    </xf>
    <xf numFmtId="166" fontId="0" fillId="6" borderId="6" xfId="0" applyFont="false" applyBorder="true" applyAlignment="false" applyProtection="true">
      <alignment horizontal="general" vertical="bottom" textRotation="0" wrapText="false" indent="0" shrinkToFit="false"/>
      <protection locked="false" hidden="false"/>
    </xf>
    <xf numFmtId="164" fontId="19" fillId="0" borderId="6" xfId="0" applyFont="true" applyBorder="true" applyAlignment="true" applyProtection="true">
      <alignment horizontal="general" vertical="top" textRotation="0" wrapText="true" indent="0" shrinkToFit="false"/>
      <protection locked="true" hidden="false"/>
    </xf>
    <xf numFmtId="164" fontId="12" fillId="12" borderId="6" xfId="0" applyFont="true" applyBorder="true" applyAlignment="true" applyProtection="true">
      <alignment horizontal="left" vertical="center"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6" xfId="0" applyFont="true" applyBorder="true" applyAlignment="true" applyProtection="true">
      <alignment horizontal="general" vertical="center" textRotation="0" wrapText="false" indent="0" shrinkToFit="false"/>
      <protection locked="true" hidden="false"/>
    </xf>
    <xf numFmtId="167" fontId="0" fillId="6" borderId="6" xfId="0" applyFont="false" applyBorder="true" applyAlignment="false" applyProtection="true">
      <alignment horizontal="general" vertical="bottom" textRotation="0" wrapText="false" indent="0" shrinkToFit="false"/>
      <protection locked="false" hidden="false"/>
    </xf>
    <xf numFmtId="168" fontId="0" fillId="0" borderId="6" xfId="0" applyFont="false" applyBorder="true" applyAlignment="false" applyProtection="true">
      <alignment horizontal="general" vertical="bottom" textRotation="0" wrapText="false" indent="0" shrinkToFit="false"/>
      <protection locked="false" hidden="false"/>
    </xf>
    <xf numFmtId="169" fontId="0" fillId="0" borderId="6" xfId="0" applyFont="false" applyBorder="true" applyAlignment="false" applyProtection="true">
      <alignment horizontal="general" vertical="bottom" textRotation="0" wrapText="false" indent="0" shrinkToFit="false"/>
      <protection locked="false" hidden="false"/>
    </xf>
    <xf numFmtId="167" fontId="0" fillId="0" borderId="6" xfId="0" applyFont="false" applyBorder="true" applyAlignment="false" applyProtection="true">
      <alignment horizontal="general" vertical="bottom" textRotation="0" wrapText="false" indent="0" shrinkToFit="false"/>
      <protection locked="true" hidden="false"/>
    </xf>
    <xf numFmtId="164" fontId="22" fillId="0" borderId="0" xfId="0" applyFont="true" applyBorder="false" applyAlignment="true" applyProtection="true">
      <alignment horizontal="center" vertical="bottom" textRotation="0" wrapText="false" indent="0" shrinkToFit="false"/>
      <protection locked="true" hidden="false"/>
    </xf>
    <xf numFmtId="169" fontId="0" fillId="0" borderId="6" xfId="0" applyFont="false" applyBorder="true" applyAlignment="false" applyProtection="true">
      <alignment horizontal="general" vertical="bottom" textRotation="0" wrapText="false" indent="0" shrinkToFit="false"/>
      <protection locked="true" hidden="false"/>
    </xf>
    <xf numFmtId="164" fontId="19" fillId="0" borderId="6" xfId="0" applyFont="true" applyBorder="true" applyAlignment="true" applyProtection="true">
      <alignment horizontal="general" vertical="center" textRotation="0" wrapText="true" indent="0" shrinkToFit="false"/>
      <protection locked="true" hidden="false"/>
    </xf>
    <xf numFmtId="170" fontId="0" fillId="6" borderId="6" xfId="0" applyFont="false" applyBorder="true" applyAlignment="false" applyProtection="true">
      <alignment horizontal="general" vertical="bottom" textRotation="0" wrapText="false" indent="0" shrinkToFit="false"/>
      <protection locked="false" hidden="false"/>
    </xf>
    <xf numFmtId="169" fontId="0" fillId="0" borderId="0" xfId="0" applyFont="false" applyBorder="false" applyAlignment="false" applyProtection="true">
      <alignment horizontal="general" vertical="bottom" textRotation="0" wrapText="false" indent="0" shrinkToFit="false"/>
      <protection locked="false" hidden="false"/>
    </xf>
    <xf numFmtId="164" fontId="0" fillId="0" borderId="6" xfId="0" applyFont="true" applyBorder="true" applyAlignment="true" applyProtection="true">
      <alignment horizontal="general" vertical="center" textRotation="0" wrapText="true" indent="0" shrinkToFit="false"/>
      <protection locked="true" hidden="false"/>
    </xf>
    <xf numFmtId="170" fontId="0" fillId="6" borderId="6" xfId="0" applyFont="true" applyBorder="true" applyAlignment="true" applyProtection="true">
      <alignment horizontal="right" vertical="bottom" textRotation="0" wrapText="false" indent="0" shrinkToFit="false"/>
      <protection locked="false" hidden="false"/>
    </xf>
    <xf numFmtId="169" fontId="0" fillId="0" borderId="0" xfId="0" applyFont="false" applyBorder="false" applyAlignment="false" applyProtection="true">
      <alignment horizontal="general" vertical="bottom" textRotation="0" wrapText="false" indent="0" shrinkToFit="false"/>
      <protection locked="true" hidden="false"/>
    </xf>
    <xf numFmtId="171" fontId="0" fillId="0" borderId="6" xfId="0" applyFont="false" applyBorder="true" applyAlignment="false" applyProtection="true">
      <alignment horizontal="general" vertical="bottom" textRotation="0" wrapText="false" indent="0" shrinkToFit="false"/>
      <protection locked="true" hidden="false"/>
    </xf>
    <xf numFmtId="164" fontId="19" fillId="0" borderId="6" xfId="0" applyFont="true" applyBorder="true" applyAlignment="true" applyProtection="true">
      <alignment horizontal="general" vertical="bottom" textRotation="0" wrapText="tru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20" fillId="12" borderId="6" xfId="0" applyFont="true" applyBorder="true" applyAlignment="true" applyProtection="true">
      <alignment horizontal="left" vertical="center" textRotation="0" wrapText="false" indent="0" shrinkToFit="false"/>
      <protection locked="true" hidden="false"/>
    </xf>
    <xf numFmtId="164" fontId="26" fillId="0" borderId="6" xfId="0" applyFont="true" applyBorder="true" applyAlignment="false" applyProtection="true">
      <alignment horizontal="general" vertical="bottom" textRotation="0" wrapText="false" indent="0" shrinkToFit="false"/>
      <protection locked="false" hidden="false"/>
    </xf>
    <xf numFmtId="164" fontId="26" fillId="0" borderId="6" xfId="0" applyFont="true" applyBorder="true" applyAlignment="true" applyProtection="true">
      <alignment horizontal="general" vertical="bottom" textRotation="0" wrapText="true" indent="0" shrinkToFit="false"/>
      <protection locked="fals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general" vertical="bottom" textRotation="0" wrapText="true" indent="0" shrinkToFit="false"/>
      <protection locked="true" hidden="false"/>
    </xf>
    <xf numFmtId="164" fontId="12" fillId="7" borderId="7"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16" fillId="5" borderId="0" xfId="0" applyFont="true" applyBorder="true" applyAlignment="true" applyProtection="true">
      <alignment horizontal="right" vertical="bottom" textRotation="0" wrapText="false" indent="0" shrinkToFit="false"/>
      <protection locked="false" hidden="false"/>
    </xf>
    <xf numFmtId="172" fontId="0" fillId="6" borderId="6" xfId="0" applyFont="false" applyBorder="true" applyAlignment="true" applyProtection="true">
      <alignment horizontal="right" vertical="bottom" textRotation="0" wrapText="false" indent="0" shrinkToFit="false"/>
      <protection locked="false" hidden="false"/>
    </xf>
    <xf numFmtId="164" fontId="16" fillId="5" borderId="0" xfId="0" applyFont="true" applyBorder="true" applyAlignment="true" applyProtection="true">
      <alignment horizontal="left" vertical="bottom" textRotation="0" wrapText="false" indent="0" shrinkToFit="false"/>
      <protection locked="false" hidden="false"/>
    </xf>
    <xf numFmtId="164" fontId="12" fillId="13" borderId="6" xfId="0" applyFont="true" applyBorder="true" applyAlignment="true" applyProtection="false">
      <alignment horizontal="center" vertical="bottom" textRotation="0" wrapText="false" indent="0" shrinkToFit="false"/>
      <protection locked="true" hidden="false"/>
    </xf>
    <xf numFmtId="172" fontId="0" fillId="0" borderId="6" xfId="0" applyFont="false" applyBorder="true" applyAlignment="true" applyProtection="false">
      <alignment horizontal="center" vertical="center" textRotation="0" wrapText="false" indent="0" shrinkToFit="false"/>
      <protection locked="true" hidden="false"/>
    </xf>
    <xf numFmtId="172" fontId="0" fillId="12" borderId="6" xfId="0" applyFont="false" applyBorder="true" applyAlignment="true" applyProtection="true">
      <alignment horizontal="right" vertical="bottom"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73" fontId="0" fillId="0" borderId="6" xfId="0" applyFont="fals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73" fontId="0" fillId="12" borderId="6" xfId="0" applyFont="false" applyBorder="true" applyAlignment="true" applyProtection="true">
      <alignment horizontal="right" vertical="center" textRotation="0" wrapText="false" indent="0" shrinkToFit="false"/>
      <protection locked="false" hidden="false"/>
    </xf>
    <xf numFmtId="173" fontId="0" fillId="6" borderId="6" xfId="0" applyFont="false" applyBorder="true" applyAlignment="true" applyProtection="true">
      <alignment horizontal="right" vertical="center" textRotation="0" wrapText="false" indent="0" shrinkToFit="false"/>
      <protection locked="false" hidden="false"/>
    </xf>
    <xf numFmtId="173" fontId="0" fillId="12" borderId="6" xfId="0" applyFont="false" applyBorder="true" applyAlignment="true" applyProtection="true">
      <alignment horizontal="right" vertical="bottom" textRotation="0" wrapText="false" indent="0" shrinkToFit="false"/>
      <protection locked="false" hidden="false"/>
    </xf>
    <xf numFmtId="173" fontId="0" fillId="6" borderId="6" xfId="0" applyFont="false" applyBorder="true" applyAlignment="true" applyProtection="true">
      <alignment horizontal="right" vertical="bottom" textRotation="0" wrapText="false" indent="0" shrinkToFit="false"/>
      <protection locked="false" hidden="false"/>
    </xf>
    <xf numFmtId="164" fontId="12" fillId="9" borderId="7"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72" fontId="0" fillId="0" borderId="6" xfId="0" applyFont="false" applyBorder="true" applyAlignment="true" applyProtection="false">
      <alignment horizontal="center" vertical="bottom" textRotation="0" wrapText="false" indent="0" shrinkToFit="false"/>
      <protection locked="true" hidden="false"/>
    </xf>
    <xf numFmtId="164" fontId="0" fillId="6" borderId="6" xfId="0" applyFont="true" applyBorder="true" applyAlignment="false" applyProtection="false">
      <alignment horizontal="general" vertical="bottom" textRotation="0" wrapText="false" indent="0" shrinkToFit="false"/>
      <protection locked="true" hidden="false"/>
    </xf>
    <xf numFmtId="173" fontId="0" fillId="5" borderId="6" xfId="0" applyFont="false" applyBorder="true" applyAlignment="true" applyProtection="true">
      <alignment horizontal="right" vertical="bottom" textRotation="0" wrapText="false" indent="0" shrinkToFit="false"/>
      <protection locked="false" hidden="false"/>
    </xf>
    <xf numFmtId="173" fontId="0" fillId="0" borderId="6" xfId="0" applyFont="fals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72" fontId="0" fillId="12" borderId="7" xfId="0" applyFont="false" applyBorder="true" applyAlignment="true" applyProtection="false">
      <alignment horizontal="right" vertical="bottom" textRotation="0" wrapText="false" indent="0" shrinkToFit="false"/>
      <protection locked="true" hidden="false"/>
    </xf>
    <xf numFmtId="172" fontId="0" fillId="6" borderId="7" xfId="0" applyFont="false" applyBorder="true" applyAlignment="true" applyProtection="false">
      <alignment horizontal="right" vertical="bottom" textRotation="0" wrapText="false" indent="0" shrinkToFit="false"/>
      <protection locked="true" hidden="false"/>
    </xf>
    <xf numFmtId="173" fontId="0" fillId="0" borderId="6" xfId="0" applyFont="false" applyBorder="true" applyAlignment="true" applyProtection="true">
      <alignment horizontal="right" vertical="bottom" textRotation="0" wrapText="false" indent="0" shrinkToFit="false"/>
      <protection locked="false" hidden="false"/>
    </xf>
    <xf numFmtId="164" fontId="12" fillId="14" borderId="7" xfId="0" applyFont="true" applyBorder="true" applyAlignment="true" applyProtection="false">
      <alignment horizontal="center" vertical="bottom" textRotation="0" wrapText="false" indent="0" shrinkToFit="false"/>
      <protection locked="true" hidden="false"/>
    </xf>
    <xf numFmtId="164" fontId="12" fillId="10" borderId="7" xfId="0" applyFont="true" applyBorder="true" applyAlignment="true" applyProtection="false">
      <alignment horizontal="center" vertical="bottom" textRotation="0" wrapText="false" indent="0" shrinkToFit="false"/>
      <protection locked="true" hidden="false"/>
    </xf>
    <xf numFmtId="172" fontId="0" fillId="0" borderId="6" xfId="0" applyFont="false" applyBorder="true" applyAlignment="true" applyProtection="false">
      <alignment horizontal="right" vertical="bottom" textRotation="0" wrapText="false" indent="0" shrinkToFit="false"/>
      <protection locked="true" hidden="false"/>
    </xf>
    <xf numFmtId="172" fontId="0" fillId="12" borderId="6" xfId="0" applyFont="false" applyBorder="true" applyAlignment="false" applyProtection="true">
      <alignment horizontal="general" vertical="bottom" textRotation="0" wrapText="false" indent="0" shrinkToFit="false"/>
      <protection locked="false" hidden="false"/>
    </xf>
    <xf numFmtId="172" fontId="0" fillId="6" borderId="6" xfId="0" applyFont="false" applyBorder="true" applyAlignment="false" applyProtection="true">
      <alignment horizontal="general" vertical="bottom" textRotation="0" wrapText="false" indent="0" shrinkToFit="false"/>
      <protection locked="false" hidden="false"/>
    </xf>
    <xf numFmtId="173" fontId="0" fillId="12" borderId="6" xfId="0" applyFont="false" applyBorder="true" applyAlignment="false" applyProtection="true">
      <alignment horizontal="general" vertical="bottom" textRotation="0" wrapText="false" indent="0" shrinkToFit="false"/>
      <protection locked="false" hidden="false"/>
    </xf>
    <xf numFmtId="173" fontId="0" fillId="6" borderId="6" xfId="0" applyFont="false" applyBorder="true" applyAlignment="false" applyProtection="true">
      <alignment horizontal="general" vertical="bottom" textRotation="0" wrapText="false" indent="0" shrinkToFit="false"/>
      <protection locked="false" hidden="false"/>
    </xf>
    <xf numFmtId="164" fontId="12" fillId="13" borderId="6" xfId="0" applyFont="true" applyBorder="true" applyAlignment="true" applyProtection="false">
      <alignment horizontal="center" vertical="center" textRotation="0" wrapText="false" indent="0" shrinkToFit="false"/>
      <protection locked="true" hidden="false"/>
    </xf>
    <xf numFmtId="164" fontId="0" fillId="7" borderId="6"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14" borderId="6" xfId="0" applyFont="true" applyBorder="true" applyAlignment="false" applyProtection="false">
      <alignment horizontal="general" vertical="bottom" textRotation="0" wrapText="false" indent="0" shrinkToFit="false"/>
      <protection locked="true" hidden="false"/>
    </xf>
    <xf numFmtId="164" fontId="0" fillId="10" borderId="6"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74" fontId="0" fillId="0" borderId="6" xfId="0" applyFont="true" applyBorder="true" applyAlignment="true" applyProtection="false">
      <alignment horizontal="left" vertical="bottom" textRotation="0" wrapText="false" indent="0" shrinkToFit="false"/>
      <protection locked="true" hidden="false"/>
    </xf>
    <xf numFmtId="174" fontId="0" fillId="0" borderId="6" xfId="0" applyFont="false" applyBorder="tru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2" fillId="0" borderId="6" xfId="0" applyFont="true" applyBorder="true" applyAlignment="true" applyProtection="false">
      <alignment horizontal="center" vertical="bottom" textRotation="0" wrapText="false" indent="0" shrinkToFit="false"/>
      <protection locked="true" hidden="false"/>
    </xf>
    <xf numFmtId="173" fontId="0"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73" fontId="8" fillId="0" borderId="6" xfId="0" applyFont="true" applyBorder="true" applyAlignment="true" applyProtection="false">
      <alignment horizontal="center" vertical="bottom" textRotation="0" wrapText="false" indent="0" shrinkToFit="false"/>
      <protection locked="true" hidden="false"/>
    </xf>
    <xf numFmtId="164" fontId="0" fillId="13" borderId="6" xfId="0" applyFont="true" applyBorder="true" applyAlignment="false" applyProtection="false">
      <alignment horizontal="general" vertical="bottom" textRotation="0" wrapText="false" indent="0" shrinkToFit="false"/>
      <protection locked="true" hidden="false"/>
    </xf>
    <xf numFmtId="173" fontId="12" fillId="13" borderId="6"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73" fontId="0" fillId="0" borderId="6" xfId="0" applyFont="true" applyBorder="true" applyAlignment="true" applyProtection="false">
      <alignment horizontal="center" vertical="center" textRotation="0" wrapText="false" indent="0" shrinkToFit="false"/>
      <protection locked="true" hidden="false"/>
    </xf>
    <xf numFmtId="173" fontId="12" fillId="0" borderId="6"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7" fillId="3" borderId="0" xfId="0" applyFont="true" applyBorder="true" applyAlignment="true" applyProtection="false">
      <alignment horizontal="center" vertical="center" textRotation="0" wrapText="false" indent="0" shrinkToFit="false"/>
      <protection locked="true" hidden="false"/>
    </xf>
    <xf numFmtId="164" fontId="31" fillId="0" borderId="6" xfId="0" applyFont="true" applyBorder="true" applyAlignment="false" applyProtection="false">
      <alignment horizontal="general" vertical="bottom" textRotation="0" wrapText="false" indent="0" shrinkToFit="false"/>
      <protection locked="true" hidden="false"/>
    </xf>
    <xf numFmtId="164" fontId="15" fillId="0" borderId="6" xfId="0" applyFont="true" applyBorder="true" applyAlignment="true" applyProtection="false">
      <alignment horizontal="center" vertical="bottom" textRotation="0" wrapText="false" indent="0" shrinkToFit="false"/>
      <protection locked="true" hidden="false"/>
    </xf>
    <xf numFmtId="173" fontId="31" fillId="0" borderId="6" xfId="0" applyFont="true" applyBorder="true" applyAlignment="true" applyProtection="false">
      <alignment horizontal="center" vertical="bottom" textRotation="0" wrapText="false" indent="0" shrinkToFit="false"/>
      <protection locked="true" hidden="false"/>
    </xf>
    <xf numFmtId="164" fontId="31" fillId="0" borderId="6" xfId="0" applyFont="true" applyBorder="true" applyAlignment="true" applyProtection="false">
      <alignment horizontal="general" vertical="bottom" textRotation="0" wrapText="true" indent="0" shrinkToFit="false"/>
      <protection locked="true" hidden="false"/>
    </xf>
    <xf numFmtId="176" fontId="15" fillId="0" borderId="6" xfId="0" applyFont="true" applyBorder="true" applyAlignment="true" applyProtection="false">
      <alignment horizontal="center" vertical="bottom" textRotation="0" wrapText="false" indent="0" shrinkToFit="false"/>
      <protection locked="true" hidden="false"/>
    </xf>
    <xf numFmtId="171" fontId="32" fillId="0" borderId="6" xfId="0" applyFont="true" applyBorder="true" applyAlignment="true" applyProtection="false">
      <alignment horizontal="center" vertical="bottom" textRotation="0" wrapText="false" indent="0" shrinkToFit="false"/>
      <protection locked="true" hidden="false"/>
    </xf>
    <xf numFmtId="171" fontId="32" fillId="0" borderId="6" xfId="0" applyFont="true" applyBorder="true" applyAlignment="true" applyProtection="false">
      <alignment horizontal="center" vertical="center" textRotation="0" wrapText="false" indent="0" shrinkToFit="false"/>
      <protection locked="true" hidden="false"/>
    </xf>
    <xf numFmtId="164" fontId="20" fillId="4" borderId="0" xfId="0" applyFont="true" applyBorder="true" applyAlignment="true" applyProtection="true">
      <alignment horizontal="general" vertical="center" textRotation="0" wrapText="false" indent="0" shrinkToFit="false"/>
      <protection locked="true" hidden="false"/>
    </xf>
    <xf numFmtId="164" fontId="0" fillId="6" borderId="6" xfId="0" applyFont="true" applyBorder="true" applyAlignment="true" applyProtection="false">
      <alignment horizontal="center" vertical="bottom" textRotation="0" wrapText="false" indent="0" shrinkToFit="false"/>
      <protection locked="true" hidden="false"/>
    </xf>
    <xf numFmtId="164" fontId="0" fillId="6" borderId="6" xfId="0" applyFont="false" applyBorder="true" applyAlignment="true" applyProtection="false">
      <alignment horizontal="center" vertical="bottom" textRotation="0" wrapText="false" indent="0" shrinkToFit="false"/>
      <protection locked="true" hidden="false"/>
    </xf>
    <xf numFmtId="164" fontId="0" fillId="15" borderId="6" xfId="0" applyFont="true" applyBorder="true" applyAlignment="false" applyProtection="false">
      <alignment horizontal="general" vertical="bottom" textRotation="0" wrapText="false" indent="0" shrinkToFit="false"/>
      <protection locked="true" hidden="false"/>
    </xf>
    <xf numFmtId="173" fontId="0" fillId="15" borderId="6" xfId="0" applyFont="true" applyBorder="true" applyAlignment="true" applyProtection="false">
      <alignment horizontal="center" vertical="bottom" textRotation="0" wrapText="false" indent="0" shrinkToFit="false"/>
      <protection locked="true" hidden="false"/>
    </xf>
    <xf numFmtId="164" fontId="0" fillId="5" borderId="6" xfId="0" applyFont="true" applyBorder="true" applyAlignment="true" applyProtection="false">
      <alignment horizontal="general" vertical="bottom" textRotation="0" wrapText="true" indent="0" shrinkToFit="false"/>
      <protection locked="true" hidden="false"/>
    </xf>
    <xf numFmtId="173" fontId="0" fillId="5" borderId="6"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general" vertical="top" textRotation="0" wrapText="true" indent="0" shrinkToFit="false"/>
      <protection locked="true" hidden="false"/>
    </xf>
    <xf numFmtId="164" fontId="0" fillId="7" borderId="7"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2" fillId="7" borderId="7"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72" fontId="0" fillId="0" borderId="7" xfId="0" applyFont="false" applyBorder="true" applyAlignment="true" applyProtection="false">
      <alignment horizontal="right" vertical="bottom" textRotation="0" wrapText="false" indent="0" shrinkToFit="false"/>
      <protection locked="true" hidden="false"/>
    </xf>
    <xf numFmtId="166" fontId="0" fillId="0" borderId="7" xfId="0" applyFont="false" applyBorder="true" applyAlignment="true" applyProtection="false">
      <alignment horizontal="right" vertical="bottom" textRotation="0" wrapText="false" indent="0" shrinkToFit="false"/>
      <protection locked="true" hidden="false"/>
    </xf>
    <xf numFmtId="164" fontId="0" fillId="0" borderId="7" xfId="0" applyFont="false" applyBorder="true" applyAlignment="true" applyProtection="false">
      <alignment horizontal="right" vertical="bottom" textRotation="0" wrapText="false" indent="0" shrinkToFit="false"/>
      <protection locked="true" hidden="false"/>
    </xf>
    <xf numFmtId="177" fontId="0" fillId="0" borderId="7" xfId="0" applyFont="false" applyBorder="true" applyAlignment="true" applyProtection="false">
      <alignment horizontal="right" vertical="bottom" textRotation="0" wrapText="false" indent="0" shrinkToFit="false"/>
      <protection locked="true" hidden="false"/>
    </xf>
    <xf numFmtId="164" fontId="0" fillId="0" borderId="7" xfId="0" applyFont="false" applyBorder="true" applyAlignment="true" applyProtection="false">
      <alignment horizontal="general" vertical="center" textRotation="0" wrapText="true" indent="0" shrinkToFit="false"/>
      <protection locked="true" hidden="false"/>
    </xf>
    <xf numFmtId="172" fontId="0" fillId="0" borderId="7" xfId="0" applyFont="false" applyBorder="true" applyAlignment="true" applyProtection="false">
      <alignment horizontal="center" vertical="bottom" textRotation="0" wrapText="false" indent="0" shrinkToFit="false"/>
      <protection locked="true" hidden="false"/>
    </xf>
    <xf numFmtId="169" fontId="0" fillId="0" borderId="7" xfId="0" applyFont="false" applyBorder="true" applyAlignment="true" applyProtection="false">
      <alignment horizontal="center" vertical="bottom" textRotation="0" wrapText="false" indent="0" shrinkToFit="false"/>
      <protection locked="true" hidden="false"/>
    </xf>
    <xf numFmtId="164" fontId="0" fillId="13" borderId="7" xfId="0" applyFont="true" applyBorder="true" applyAlignment="false" applyProtection="false">
      <alignment horizontal="general" vertical="bottom" textRotation="0" wrapText="false" indent="0" shrinkToFit="false"/>
      <protection locked="true" hidden="false"/>
    </xf>
    <xf numFmtId="172" fontId="12" fillId="13" borderId="7"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73" fontId="12" fillId="13" borderId="7"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73" fontId="0" fillId="0" borderId="7" xfId="0" applyFont="false" applyBorder="true" applyAlignment="true" applyProtection="false">
      <alignment horizontal="right" vertical="bottom" textRotation="0" wrapText="false" indent="0" shrinkToFit="false"/>
      <protection locked="true" hidden="false"/>
    </xf>
    <xf numFmtId="166" fontId="0" fillId="0" borderId="7" xfId="0" applyFont="false" applyBorder="true" applyAlignment="true" applyProtection="false">
      <alignment horizontal="center" vertical="bottom" textRotation="0" wrapText="false" indent="0" shrinkToFit="false"/>
      <protection locked="true" hidden="false"/>
    </xf>
    <xf numFmtId="168" fontId="0" fillId="0" borderId="7" xfId="0" applyFont="false" applyBorder="true" applyAlignment="false" applyProtection="false">
      <alignment horizontal="general" vertical="bottom" textRotation="0" wrapText="false" indent="0" shrinkToFit="false"/>
      <protection locked="true" hidden="false"/>
    </xf>
    <xf numFmtId="164" fontId="0" fillId="9" borderId="7"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9" borderId="7" xfId="0" applyFont="true" applyBorder="true" applyAlignment="false" applyProtection="false">
      <alignment horizontal="general" vertical="bottom" textRotation="0" wrapText="false" indent="0" shrinkToFit="false"/>
      <protection locked="true" hidden="false"/>
    </xf>
    <xf numFmtId="164" fontId="0" fillId="6" borderId="7" xfId="0" applyFont="true" applyBorder="true" applyAlignment="false" applyProtection="false">
      <alignment horizontal="general" vertical="bottom" textRotation="0" wrapText="false" indent="0" shrinkToFit="false"/>
      <protection locked="true" hidden="false"/>
    </xf>
    <xf numFmtId="173" fontId="0" fillId="0" borderId="7" xfId="0" applyFont="false" applyBorder="true" applyAlignment="false" applyProtection="false">
      <alignment horizontal="general" vertical="bottom" textRotation="0" wrapText="false" indent="0" shrinkToFit="false"/>
      <protection locked="true" hidden="false"/>
    </xf>
    <xf numFmtId="172" fontId="12" fillId="13" borderId="7" xfId="0" applyFont="true" applyBorder="true" applyAlignment="true" applyProtection="false">
      <alignment horizontal="center" vertical="center" textRotation="0" wrapText="false" indent="0" shrinkToFit="false"/>
      <protection locked="true" hidden="false"/>
    </xf>
    <xf numFmtId="171" fontId="0" fillId="0" borderId="7" xfId="0" applyFont="false" applyBorder="true" applyAlignment="true" applyProtection="false">
      <alignment horizontal="right" vertical="bottom" textRotation="0" wrapText="false" indent="0" shrinkToFit="false"/>
      <protection locked="true" hidden="false"/>
    </xf>
    <xf numFmtId="172" fontId="0" fillId="0" borderId="7" xfId="0" applyFont="false" applyBorder="true" applyAlignment="false" applyProtection="false">
      <alignment horizontal="general" vertical="bottom" textRotation="0" wrapText="false" indent="0" shrinkToFit="false"/>
      <protection locked="true" hidden="false"/>
    </xf>
    <xf numFmtId="164" fontId="0" fillId="8" borderId="7"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8" borderId="7" xfId="0" applyFont="true" applyBorder="true" applyAlignment="false" applyProtection="false">
      <alignment horizontal="general" vertical="bottom" textRotation="0" wrapText="false" indent="0" shrinkToFit="false"/>
      <protection locked="true" hidden="false"/>
    </xf>
    <xf numFmtId="177" fontId="0" fillId="5" borderId="7" xfId="0" applyFont="false" applyBorder="true" applyAlignment="true" applyProtection="false">
      <alignment horizontal="right" vertical="bottom" textRotation="0" wrapText="false" indent="0" shrinkToFit="false"/>
      <protection locked="true" hidden="false"/>
    </xf>
    <xf numFmtId="164" fontId="0" fillId="10" borderId="7" xfId="0" applyFont="tru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10" borderId="7" xfId="0" applyFont="true" applyBorder="true" applyAlignment="false" applyProtection="false">
      <alignment horizontal="general" vertical="bottom" textRotation="0" wrapText="false" indent="0" shrinkToFit="false"/>
      <protection locked="true" hidden="false"/>
    </xf>
    <xf numFmtId="178" fontId="0" fillId="0" borderId="7" xfId="0" applyFont="false" applyBorder="true" applyAlignment="false" applyProtection="false">
      <alignment horizontal="general" vertical="bottom" textRotation="0" wrapText="false" indent="0" shrinkToFit="false"/>
      <protection locked="true" hidden="false"/>
    </xf>
    <xf numFmtId="164" fontId="0" fillId="10" borderId="7" xfId="0" applyFont="true" applyBorder="true" applyAlignment="true" applyProtection="false">
      <alignment horizontal="general" vertical="bottom" textRotation="0" wrapText="true" indent="0" shrinkToFit="false"/>
      <protection locked="true" hidden="false"/>
    </xf>
    <xf numFmtId="164" fontId="0" fillId="10" borderId="7" xfId="0" applyFont="true" applyBorder="true" applyAlignment="true" applyProtection="false">
      <alignment horizontal="general" vertical="center" textRotation="0" wrapText="false" indent="0" shrinkToFit="false"/>
      <protection locked="true" hidden="false"/>
    </xf>
    <xf numFmtId="169" fontId="0" fillId="0" borderId="7" xfId="0" applyFont="fals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73" fontId="0" fillId="0" borderId="6" xfId="0" applyFont="false" applyBorder="true" applyAlignment="false" applyProtection="false">
      <alignment horizontal="general" vertical="bottom" textRotation="0" wrapText="false" indent="0" shrinkToFit="false"/>
      <protection locked="true" hidden="false"/>
    </xf>
    <xf numFmtId="172" fontId="0" fillId="0" borderId="6" xfId="0" applyFont="false" applyBorder="true" applyAlignment="false" applyProtection="false">
      <alignment horizontal="general" vertical="bottom" textRotation="0" wrapText="false" indent="0" shrinkToFit="false"/>
      <protection locked="true" hidden="false"/>
    </xf>
    <xf numFmtId="164" fontId="0" fillId="16" borderId="0" xfId="0" applyFont="true" applyBorder="fals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8" fontId="0" fillId="0" borderId="6" xfId="0" applyFont="false" applyBorder="true" applyAlignment="false" applyProtection="false">
      <alignment horizontal="general" vertical="bottom" textRotation="0" wrapText="false" indent="0" shrinkToFit="false"/>
      <protection locked="true" hidden="false"/>
    </xf>
    <xf numFmtId="173" fontId="0" fillId="0" borderId="6" xfId="0" applyFont="false" applyBorder="true" applyAlignment="true" applyProtection="false">
      <alignment horizontal="right" vertical="center" textRotation="0" wrapText="false" indent="0" shrinkToFit="false"/>
      <protection locked="true" hidden="false"/>
    </xf>
    <xf numFmtId="168" fontId="0" fillId="0" borderId="6" xfId="0" applyFont="false" applyBorder="tru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420E"/>
      <rgbColor rgb="FF00FF00"/>
      <rgbColor rgb="FF0000FF"/>
      <rgbColor rgb="FFFFFF00"/>
      <rgbColor rgb="FFFF00FF"/>
      <rgbColor rgb="FF00FFFF"/>
      <rgbColor rgb="FF800000"/>
      <rgbColor rgb="FF00A933"/>
      <rgbColor rgb="FF000080"/>
      <rgbColor rgb="FF72BF44"/>
      <rgbColor rgb="FF800080"/>
      <rgbColor rgb="FF158466"/>
      <rgbColor rgb="FFCCCCCC"/>
      <rgbColor rgb="FFBF819E"/>
      <rgbColor rgb="FF729FCF"/>
      <rgbColor rgb="FF993366"/>
      <rgbColor rgb="FFEEEEEE"/>
      <rgbColor rgb="FFCCFFFF"/>
      <rgbColor rgb="FF660066"/>
      <rgbColor rgb="FFFF972F"/>
      <rgbColor rgb="FF00599D"/>
      <rgbColor rgb="FFD0D0D0"/>
      <rgbColor rgb="FF000080"/>
      <rgbColor rgb="FFFF00FF"/>
      <rgbColor rgb="FFFFF200"/>
      <rgbColor rgb="FF00FFFF"/>
      <rgbColor rgb="FF800080"/>
      <rgbColor rgb="FF800000"/>
      <rgbColor rgb="FF008080"/>
      <rgbColor rgb="FF0000FF"/>
      <rgbColor rgb="FF00CCFF"/>
      <rgbColor rgb="FFCCFFFF"/>
      <rgbColor rgb="FFDDDDDD"/>
      <rgbColor rgb="FFFFFFA6"/>
      <rgbColor rgb="FF99CCFF"/>
      <rgbColor rgb="FFFF99CC"/>
      <rgbColor rgb="FFB2B2B2"/>
      <rgbColor rgb="FFFFCC99"/>
      <rgbColor rgb="FF3366FF"/>
      <rgbColor rgb="FF33CCCC"/>
      <rgbColor rgb="FF81D41A"/>
      <rgbColor rgb="FFFFCC00"/>
      <rgbColor rgb="FFFF860D"/>
      <rgbColor rgb="FFFF8000"/>
      <rgbColor rgb="FF666666"/>
      <rgbColor rgb="FF999999"/>
      <rgbColor rgb="FF004586"/>
      <rgbColor rgb="FF407927"/>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Répartition du food cost selon les composants du plat principal de l'offre actuelle</a:t>
            </a:r>
          </a:p>
        </c:rich>
      </c:tx>
      <c:overlay val="0"/>
      <c:spPr>
        <a:noFill/>
        <a:ln>
          <a:noFill/>
        </a:ln>
      </c:spPr>
    </c:title>
    <c:autoTitleDeleted val="0"/>
    <c:plotArea>
      <c:layout>
        <c:manualLayout>
          <c:layoutTarget val="inner"/>
          <c:xMode val="edge"/>
          <c:yMode val="edge"/>
          <c:x val="0.221491228070175"/>
          <c:y val="0.166852057842047"/>
          <c:w val="0.429519980506823"/>
          <c:h val="0.811024595229267"/>
        </c:manualLayout>
      </c:layout>
      <c:pieChart>
        <c:varyColors val="1"/>
        <c:ser>
          <c:idx val="0"/>
          <c:order val="0"/>
          <c:tx>
            <c:strRef>
              <c:f>label 0</c:f>
              <c:strCache>
                <c:ptCount val="1"/>
                <c:pt idx="0">
                  <c:v>Column C</c:v>
                </c:pt>
              </c:strCache>
            </c:strRef>
          </c:tx>
          <c:spPr>
            <a:solidFill>
              <a:srgbClr val="ffff00"/>
            </a:solidFill>
            <a:ln>
              <a:noFill/>
            </a:ln>
          </c:spPr>
          <c:explosion val="0"/>
          <c:dPt>
            <c:idx val="0"/>
            <c:spPr>
              <a:solidFill>
                <a:srgbClr val="bf819e"/>
              </a:solidFill>
              <a:ln>
                <a:noFill/>
              </a:ln>
            </c:spPr>
          </c:dPt>
          <c:dPt>
            <c:idx val="1"/>
            <c:spPr>
              <a:solidFill>
                <a:srgbClr val="ff972f"/>
              </a:solidFill>
              <a:ln>
                <a:noFill/>
              </a:ln>
            </c:spPr>
          </c:dPt>
          <c:dPt>
            <c:idx val="2"/>
            <c:spPr>
              <a:solidFill>
                <a:srgbClr val="81d41a"/>
              </a:solidFill>
              <a:ln>
                <a:noFill/>
              </a:ln>
            </c:spPr>
          </c:dPt>
          <c:dPt>
            <c:idx val="3"/>
            <c:spPr>
              <a:solidFill>
                <a:srgbClr val="ffff00"/>
              </a:solidFill>
              <a:ln>
                <a:noFill/>
              </a:ln>
            </c:spPr>
          </c:dPt>
          <c:dLbls>
            <c:numFmt formatCode="0%" sourceLinked="0"/>
            <c:dLbl>
              <c:idx val="0"/>
              <c:numFmt formatCode="0%" sourceLinked="1"/>
              <c:txPr>
                <a:bodyPr/>
                <a:lstStyle/>
                <a:p>
                  <a:pPr>
                    <a:defRPr b="0" sz="1000" spc="-1" strike="noStrike">
                      <a:latin typeface="Arial"/>
                    </a:defRPr>
                  </a:pPr>
                </a:p>
              </c:txPr>
              <c:dLblPos val="bestFit"/>
              <c:showLegendKey val="0"/>
              <c:showVal val="0"/>
              <c:showCatName val="0"/>
              <c:showSerName val="0"/>
              <c:showPercent val="1"/>
              <c:separator> </c:separator>
            </c:dLbl>
            <c:dLbl>
              <c:idx val="1"/>
              <c:numFmt formatCode="0%" sourceLinked="1"/>
              <c:txPr>
                <a:bodyPr/>
                <a:lstStyle/>
                <a:p>
                  <a:pPr>
                    <a:defRPr b="0" sz="1000" spc="-1" strike="noStrike">
                      <a:latin typeface="Arial"/>
                    </a:defRPr>
                  </a:pPr>
                </a:p>
              </c:txPr>
              <c:dLblPos val="bestFit"/>
              <c:showLegendKey val="0"/>
              <c:showVal val="0"/>
              <c:showCatName val="0"/>
              <c:showSerName val="0"/>
              <c:showPercent val="1"/>
              <c:separator> </c:separator>
            </c:dLbl>
            <c:dLbl>
              <c:idx val="2"/>
              <c:numFmt formatCode="0%" sourceLinked="1"/>
              <c:txPr>
                <a:bodyPr/>
                <a:lstStyle/>
                <a:p>
                  <a:pPr>
                    <a:defRPr b="0" sz="1000" spc="-1" strike="noStrike">
                      <a:latin typeface="Arial"/>
                    </a:defRPr>
                  </a:pPr>
                </a:p>
              </c:txPr>
              <c:dLblPos val="bestFit"/>
              <c:showLegendKey val="0"/>
              <c:showVal val="0"/>
              <c:showCatName val="0"/>
              <c:showSerName val="0"/>
              <c:showPercent val="1"/>
              <c:separator> </c:separator>
            </c:dLbl>
            <c:dLbl>
              <c:idx val="3"/>
              <c:numFmt formatCode="0%" sourceLinked="1"/>
              <c:txPr>
                <a:bodyPr/>
                <a:lstStyle/>
                <a:p>
                  <a:pPr>
                    <a:defRPr b="0" sz="1000" spc="-1" strike="noStrike">
                      <a:latin typeface="Arial"/>
                    </a:defRPr>
                  </a:pPr>
                </a:p>
              </c:txPr>
              <c:dLblPos val="bestFit"/>
              <c:showLegendKey val="0"/>
              <c:showVal val="0"/>
              <c:showCatName val="0"/>
              <c:showSerName val="0"/>
              <c:showPercent val="1"/>
              <c:separator> </c:separator>
            </c:dLbl>
            <c:txPr>
              <a:bodyPr/>
              <a:lstStyle/>
              <a:p>
                <a:pPr>
                  <a:defRPr b="0" sz="1000" spc="-1" strike="noStrike">
                    <a:latin typeface="Arial"/>
                  </a:defRPr>
                </a:pPr>
              </a:p>
            </c:txPr>
            <c:dLblPos val="bestFit"/>
            <c:showLegendKey val="0"/>
            <c:showVal val="0"/>
            <c:showCatName val="0"/>
            <c:showSerName val="0"/>
            <c:showPercent val="1"/>
            <c:separator> </c:separator>
            <c:showLeaderLines val="0"/>
          </c:dLbls>
          <c:cat>
            <c:strRef>
              <c:f>categories</c:f>
              <c:strCache>
                <c:ptCount val="4"/>
                <c:pt idx="0">
                  <c:v>VVPOAV</c:v>
                </c:pt>
                <c:pt idx="1">
                  <c:v>Féculents</c:v>
                </c:pt>
                <c:pt idx="2">
                  <c:v>Légumes</c:v>
                </c:pt>
                <c:pt idx="3">
                  <c:v>Overheid</c:v>
                </c:pt>
              </c:strCache>
            </c:strRef>
          </c:cat>
          <c:val>
            <c:numRef>
              <c:f>0</c:f>
              <c:numCache>
                <c:formatCode>General</c:formatCode>
                <c:ptCount val="4"/>
                <c:pt idx="0">
                  <c:v>0.368970752563732</c:v>
                </c:pt>
                <c:pt idx="1">
                  <c:v>0.238444155127378</c:v>
                </c:pt>
                <c:pt idx="2">
                  <c:v>0.219141399792691</c:v>
                </c:pt>
                <c:pt idx="3">
                  <c:v>0.173443692516198</c:v>
                </c:pt>
              </c:numCache>
            </c:numRef>
          </c:val>
        </c:ser>
        <c:firstSliceAng val="0"/>
      </c:pieChart>
      <c:spPr>
        <a:noFill/>
        <a:ln>
          <a:noFill/>
        </a:ln>
      </c:spPr>
    </c:plotArea>
    <c:legend>
      <c:legendPos val="r"/>
      <c:overlay val="0"/>
      <c:spPr>
        <a:noFill/>
        <a:ln>
          <a:noFill/>
        </a:ln>
      </c:spPr>
      <c:txPr>
        <a:bodyPr/>
        <a:lstStyle/>
        <a:p>
          <a:pPr>
            <a:defRPr b="0" sz="1000" spc="-1" strike="noStrike">
              <a:latin typeface="Arial"/>
            </a:defRPr>
          </a:pPr>
        </a:p>
      </c:txPr>
    </c:legend>
    <c:plotVisOnly val="1"/>
    <c:dispBlanksAs val="zero"/>
  </c:chart>
  <c:spPr>
    <a:solidFill>
      <a:srgbClr val="ffffff"/>
    </a:solidFill>
    <a:ln w="9360">
      <a:solidFill>
        <a:srgbClr val="000000"/>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Répartition du food cost selon soupe/plat/dessert de l'offre actuelle</a:t>
            </a:r>
          </a:p>
        </c:rich>
      </c:tx>
      <c:overlay val="0"/>
      <c:spPr>
        <a:noFill/>
        <a:ln>
          <a:noFill/>
        </a:ln>
      </c:spPr>
    </c:title>
    <c:autoTitleDeleted val="0"/>
    <c:plotArea>
      <c:layout>
        <c:manualLayout>
          <c:layoutTarget val="inner"/>
          <c:xMode val="edge"/>
          <c:yMode val="edge"/>
          <c:x val="0.146446078431373"/>
          <c:y val="0.167208702478412"/>
          <c:w val="0.424387254901961"/>
          <c:h val="0.775821464618145"/>
        </c:manualLayout>
      </c:layout>
      <c:pieChart>
        <c:varyColors val="1"/>
        <c:ser>
          <c:idx val="0"/>
          <c:order val="0"/>
          <c:spPr>
            <a:solidFill>
              <a:srgbClr val="004586"/>
            </a:solidFill>
            <a:ln>
              <a:noFill/>
            </a:ln>
          </c:spPr>
          <c:explosion val="0"/>
          <c:dPt>
            <c:idx val="0"/>
            <c:spPr>
              <a:solidFill>
                <a:srgbClr val="158466"/>
              </a:solidFill>
              <a:ln>
                <a:noFill/>
              </a:ln>
            </c:spPr>
          </c:dPt>
          <c:dPt>
            <c:idx val="1"/>
            <c:spPr>
              <a:solidFill>
                <a:srgbClr val="ff420e"/>
              </a:solidFill>
              <a:ln>
                <a:noFill/>
              </a:ln>
            </c:spPr>
          </c:dPt>
          <c:dPt>
            <c:idx val="2"/>
            <c:spPr>
              <a:solidFill>
                <a:srgbClr val="729fcf"/>
              </a:solidFill>
              <a:ln>
                <a:noFill/>
              </a:ln>
            </c:spPr>
          </c:dPt>
          <c:dLbls>
            <c:dLbl>
              <c:idx val="0"/>
              <c:txPr>
                <a:bodyPr/>
                <a:lstStyle/>
                <a:p>
                  <a:pPr>
                    <a:defRPr b="0" sz="1000" spc="-1" strike="noStrike">
                      <a:latin typeface="Arial"/>
                    </a:defRPr>
                  </a:pPr>
                </a:p>
              </c:txPr>
              <c:dLblPos val="bestFit"/>
              <c:showLegendKey val="0"/>
              <c:showVal val="0"/>
              <c:showCatName val="0"/>
              <c:showSerName val="0"/>
              <c:showPercent val="1"/>
              <c:separator> </c:separator>
            </c:dLbl>
            <c:dLbl>
              <c:idx val="1"/>
              <c:txPr>
                <a:bodyPr/>
                <a:lstStyle/>
                <a:p>
                  <a:pPr>
                    <a:defRPr b="0" sz="1000" spc="-1" strike="noStrike">
                      <a:latin typeface="Arial"/>
                    </a:defRPr>
                  </a:pPr>
                </a:p>
              </c:txPr>
              <c:dLblPos val="bestFit"/>
              <c:showLegendKey val="0"/>
              <c:showVal val="0"/>
              <c:showCatName val="0"/>
              <c:showSerName val="0"/>
              <c:showPercent val="1"/>
              <c:separator> </c:separator>
            </c:dLbl>
            <c:dLbl>
              <c:idx val="2"/>
              <c:txPr>
                <a:bodyPr/>
                <a:lstStyle/>
                <a:p>
                  <a:pPr>
                    <a:defRPr b="0" sz="1000" spc="-1" strike="noStrike">
                      <a:latin typeface="Arial"/>
                    </a:defRPr>
                  </a:pPr>
                </a:p>
              </c:txPr>
              <c:dLblPos val="bestFit"/>
              <c:showLegendKey val="0"/>
              <c:showVal val="0"/>
              <c:showCatName val="0"/>
              <c:showSerName val="0"/>
              <c:showPercent val="1"/>
              <c:separator> </c:separator>
            </c:dLbl>
            <c:txPr>
              <a:bodyPr/>
              <a:lstStyle/>
              <a:p>
                <a:pPr>
                  <a:defRPr b="0" sz="1000" spc="-1" strike="noStrike">
                    <a:latin typeface="Arial"/>
                  </a:defRPr>
                </a:pPr>
              </a:p>
            </c:txPr>
            <c:dLblPos val="bestFit"/>
            <c:showLegendKey val="0"/>
            <c:showVal val="0"/>
            <c:showCatName val="0"/>
            <c:showSerName val="0"/>
            <c:showPercent val="1"/>
            <c:separator> </c:separator>
            <c:showLeaderLines val="0"/>
          </c:dLbls>
          <c:cat>
            <c:strRef>
              <c:f>Graphes!$A$26:$A$28</c:f>
              <c:strCache>
                <c:ptCount val="3"/>
                <c:pt idx="0">
                  <c:v>Soupe</c:v>
                </c:pt>
                <c:pt idx="1">
                  <c:v>Plat principal avec overhead</c:v>
                </c:pt>
                <c:pt idx="2">
                  <c:v>Dessert</c:v>
                </c:pt>
              </c:strCache>
            </c:strRef>
          </c:cat>
          <c:val>
            <c:numRef>
              <c:f>Graphes!$C$26:$C$28</c:f>
              <c:numCache>
                <c:formatCode>General</c:formatCode>
                <c:ptCount val="3"/>
                <c:pt idx="0">
                  <c:v>0.0927980977048124</c:v>
                </c:pt>
                <c:pt idx="1">
                  <c:v>0.7869199143086</c:v>
                </c:pt>
                <c:pt idx="2">
                  <c:v>0.120281987986588</c:v>
                </c:pt>
              </c:numCache>
            </c:numRef>
          </c:val>
        </c:ser>
        <c:firstSliceAng val="0"/>
      </c:pieChart>
      <c:spPr>
        <a:noFill/>
        <a:ln>
          <a:noFill/>
        </a:ln>
      </c:spPr>
    </c:plotArea>
    <c:legend>
      <c:legendPos val="r"/>
      <c:overlay val="0"/>
      <c:spPr>
        <a:noFill/>
        <a:ln>
          <a:noFill/>
        </a:ln>
      </c:spPr>
      <c:txPr>
        <a:bodyPr/>
        <a:lstStyle/>
        <a:p>
          <a:pPr>
            <a:defRPr b="0" sz="1000" spc="-1" strike="noStrike">
              <a:latin typeface="Arial"/>
            </a:defRPr>
          </a:pPr>
        </a:p>
      </c:txPr>
    </c:legend>
    <c:plotVisOnly val="1"/>
    <c:dispBlanksAs val="zero"/>
  </c:chart>
  <c:spPr>
    <a:solidFill>
      <a:srgbClr val="ffffff"/>
    </a:solidFill>
    <a:ln w="9360">
      <a:solidFill>
        <a:srgbClr val="000000"/>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Répartition  du food cost selon soupe/plat pincipal/dessert de l'offre souhaitée</a:t>
            </a:r>
          </a:p>
        </c:rich>
      </c:tx>
      <c:overlay val="0"/>
      <c:spPr>
        <a:noFill/>
        <a:ln>
          <a:noFill/>
        </a:ln>
      </c:spPr>
    </c:title>
    <c:autoTitleDeleted val="0"/>
    <c:plotArea>
      <c:layout>
        <c:manualLayout>
          <c:layoutTarget val="inner"/>
          <c:xMode val="edge"/>
          <c:yMode val="edge"/>
          <c:x val="0.149504240831442"/>
          <c:y val="0.153880563632297"/>
          <c:w val="0.418886632421455"/>
          <c:h val="0.781816148512637"/>
        </c:manualLayout>
      </c:layout>
      <c:pieChart>
        <c:varyColors val="1"/>
        <c:ser>
          <c:idx val="0"/>
          <c:order val="0"/>
          <c:spPr>
            <a:solidFill>
              <a:srgbClr val="004586"/>
            </a:solidFill>
            <a:ln>
              <a:noFill/>
            </a:ln>
          </c:spPr>
          <c:explosion val="0"/>
          <c:dPt>
            <c:idx val="0"/>
            <c:spPr>
              <a:solidFill>
                <a:srgbClr val="158466"/>
              </a:solidFill>
              <a:ln>
                <a:noFill/>
              </a:ln>
            </c:spPr>
          </c:dPt>
          <c:dPt>
            <c:idx val="1"/>
            <c:spPr>
              <a:solidFill>
                <a:srgbClr val="ff420e"/>
              </a:solidFill>
              <a:ln>
                <a:noFill/>
              </a:ln>
            </c:spPr>
          </c:dPt>
          <c:dPt>
            <c:idx val="2"/>
            <c:spPr>
              <a:solidFill>
                <a:srgbClr val="729fcf"/>
              </a:solidFill>
              <a:ln>
                <a:noFill/>
              </a:ln>
            </c:spPr>
          </c:dPt>
          <c:dLbls>
            <c:dLbl>
              <c:idx val="0"/>
              <c:txPr>
                <a:bodyPr/>
                <a:lstStyle/>
                <a:p>
                  <a:pPr>
                    <a:defRPr b="0" sz="1000" spc="-1" strike="noStrike">
                      <a:latin typeface="Arial"/>
                    </a:defRPr>
                  </a:pPr>
                </a:p>
              </c:txPr>
              <c:dLblPos val="bestFit"/>
              <c:showLegendKey val="0"/>
              <c:showVal val="0"/>
              <c:showCatName val="0"/>
              <c:showSerName val="0"/>
              <c:showPercent val="1"/>
              <c:separator> </c:separator>
            </c:dLbl>
            <c:dLbl>
              <c:idx val="1"/>
              <c:txPr>
                <a:bodyPr/>
                <a:lstStyle/>
                <a:p>
                  <a:pPr>
                    <a:defRPr b="0" sz="1000" spc="-1" strike="noStrike">
                      <a:latin typeface="Arial"/>
                    </a:defRPr>
                  </a:pPr>
                </a:p>
              </c:txPr>
              <c:dLblPos val="bestFit"/>
              <c:showLegendKey val="0"/>
              <c:showVal val="0"/>
              <c:showCatName val="0"/>
              <c:showSerName val="0"/>
              <c:showPercent val="1"/>
              <c:separator> </c:separator>
            </c:dLbl>
            <c:dLbl>
              <c:idx val="2"/>
              <c:txPr>
                <a:bodyPr/>
                <a:lstStyle/>
                <a:p>
                  <a:pPr>
                    <a:defRPr b="0" sz="1000" spc="-1" strike="noStrike">
                      <a:latin typeface="Arial"/>
                    </a:defRPr>
                  </a:pPr>
                </a:p>
              </c:txPr>
              <c:dLblPos val="bestFit"/>
              <c:showLegendKey val="0"/>
              <c:showVal val="0"/>
              <c:showCatName val="0"/>
              <c:showSerName val="0"/>
              <c:showPercent val="1"/>
              <c:separator> </c:separator>
            </c:dLbl>
            <c:txPr>
              <a:bodyPr/>
              <a:lstStyle/>
              <a:p>
                <a:pPr>
                  <a:defRPr b="0" sz="1000" spc="-1" strike="noStrike">
                    <a:latin typeface="Arial"/>
                  </a:defRPr>
                </a:pPr>
              </a:p>
            </c:txPr>
            <c:dLblPos val="bestFit"/>
            <c:showLegendKey val="0"/>
            <c:showVal val="0"/>
            <c:showCatName val="0"/>
            <c:showSerName val="0"/>
            <c:showPercent val="1"/>
            <c:separator> </c:separator>
            <c:showLeaderLines val="0"/>
          </c:dLbls>
          <c:cat>
            <c:strRef>
              <c:f>Graphes!$J$26:$J$28</c:f>
              <c:strCache>
                <c:ptCount val="3"/>
                <c:pt idx="0">
                  <c:v>Soupe</c:v>
                </c:pt>
                <c:pt idx="1">
                  <c:v>Plat principal avec overhead</c:v>
                </c:pt>
                <c:pt idx="2">
                  <c:v>Dessert</c:v>
                </c:pt>
              </c:strCache>
            </c:strRef>
          </c:cat>
          <c:val>
            <c:numRef>
              <c:f>Graphes!$L$26:$L$28</c:f>
              <c:numCache>
                <c:formatCode>General</c:formatCode>
                <c:ptCount val="3"/>
                <c:pt idx="0">
                  <c:v>0.0927980977048124</c:v>
                </c:pt>
                <c:pt idx="1">
                  <c:v>0.7869199143086</c:v>
                </c:pt>
                <c:pt idx="2">
                  <c:v>0.120281987986588</c:v>
                </c:pt>
              </c:numCache>
            </c:numRef>
          </c:val>
        </c:ser>
        <c:firstSliceAng val="0"/>
      </c:pieChart>
      <c:spPr>
        <a:noFill/>
        <a:ln>
          <a:noFill/>
        </a:ln>
      </c:spPr>
    </c:plotArea>
    <c:legend>
      <c:legendPos val="r"/>
      <c:layout>
        <c:manualLayout>
          <c:xMode val="edge"/>
          <c:yMode val="edge"/>
          <c:x val="0.66210972479255"/>
          <c:y val="0.332811976315495"/>
          <c:w val="0.317910447761194"/>
          <c:h val="0.333184357541899"/>
        </c:manualLayout>
      </c:layout>
      <c:overlay val="0"/>
      <c:spPr>
        <a:noFill/>
        <a:ln>
          <a:noFill/>
        </a:ln>
      </c:spPr>
      <c:txPr>
        <a:bodyPr/>
        <a:lstStyle/>
        <a:p>
          <a:pPr>
            <a:defRPr b="0" sz="1000" spc="-1" strike="noStrike">
              <a:latin typeface="Arial"/>
            </a:defRPr>
          </a:pPr>
        </a:p>
      </c:txPr>
    </c:legend>
    <c:plotVisOnly val="1"/>
    <c:dispBlanksAs val="zero"/>
  </c:chart>
  <c:spPr>
    <a:solidFill>
      <a:srgbClr val="ffffff"/>
    </a:solidFill>
    <a:ln w="9360">
      <a:solidFill>
        <a:srgbClr val="000000"/>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Répartition du food cost selon les composants du plat principal de l'offre souhaitée</a:t>
            </a:r>
          </a:p>
        </c:rich>
      </c:tx>
      <c:overlay val="0"/>
      <c:spPr>
        <a:noFill/>
        <a:ln>
          <a:noFill/>
        </a:ln>
      </c:spPr>
    </c:title>
    <c:autoTitleDeleted val="0"/>
    <c:plotArea>
      <c:layout>
        <c:manualLayout>
          <c:layoutTarget val="inner"/>
          <c:xMode val="edge"/>
          <c:yMode val="edge"/>
          <c:x val="0.13450975809279"/>
          <c:y val="0.130079345996634"/>
          <c:w val="0.401425733317752"/>
          <c:h val="0.822072613609041"/>
        </c:manualLayout>
      </c:layout>
      <c:pieChart>
        <c:varyColors val="1"/>
        <c:ser>
          <c:idx val="0"/>
          <c:order val="0"/>
          <c:spPr>
            <a:solidFill>
              <a:srgbClr val="004586"/>
            </a:solidFill>
            <a:ln>
              <a:noFill/>
            </a:ln>
          </c:spPr>
          <c:explosion val="0"/>
          <c:dPt>
            <c:idx val="0"/>
            <c:spPr>
              <a:solidFill>
                <a:srgbClr val="bf819e"/>
              </a:solidFill>
              <a:ln>
                <a:noFill/>
              </a:ln>
            </c:spPr>
          </c:dPt>
          <c:dPt>
            <c:idx val="1"/>
            <c:spPr>
              <a:solidFill>
                <a:srgbClr val="ff860d"/>
              </a:solidFill>
              <a:ln>
                <a:noFill/>
              </a:ln>
            </c:spPr>
          </c:dPt>
          <c:dPt>
            <c:idx val="2"/>
            <c:spPr>
              <a:solidFill>
                <a:srgbClr val="81d41a"/>
              </a:solidFill>
              <a:ln>
                <a:noFill/>
              </a:ln>
            </c:spPr>
          </c:dPt>
          <c:dPt>
            <c:idx val="3"/>
            <c:spPr>
              <a:solidFill>
                <a:srgbClr val="ffff00"/>
              </a:solidFill>
              <a:ln>
                <a:noFill/>
              </a:ln>
            </c:spPr>
          </c:dPt>
          <c:dLbls>
            <c:dLbl>
              <c:idx val="0"/>
              <c:txPr>
                <a:bodyPr/>
                <a:lstStyle/>
                <a:p>
                  <a:pPr>
                    <a:defRPr b="0" sz="1000" spc="-1" strike="noStrike">
                      <a:latin typeface="Arial"/>
                    </a:defRPr>
                  </a:pPr>
                </a:p>
              </c:txPr>
              <c:dLblPos val="bestFit"/>
              <c:showLegendKey val="0"/>
              <c:showVal val="0"/>
              <c:showCatName val="0"/>
              <c:showSerName val="0"/>
              <c:showPercent val="1"/>
              <c:separator> </c:separator>
            </c:dLbl>
            <c:dLbl>
              <c:idx val="1"/>
              <c:txPr>
                <a:bodyPr/>
                <a:lstStyle/>
                <a:p>
                  <a:pPr>
                    <a:defRPr b="0" sz="1000" spc="-1" strike="noStrike">
                      <a:latin typeface="Arial"/>
                    </a:defRPr>
                  </a:pPr>
                </a:p>
              </c:txPr>
              <c:dLblPos val="bestFit"/>
              <c:showLegendKey val="0"/>
              <c:showVal val="0"/>
              <c:showCatName val="0"/>
              <c:showSerName val="0"/>
              <c:showPercent val="1"/>
              <c:separator> </c:separator>
            </c:dLbl>
            <c:dLbl>
              <c:idx val="2"/>
              <c:txPr>
                <a:bodyPr/>
                <a:lstStyle/>
                <a:p>
                  <a:pPr>
                    <a:defRPr b="0" sz="1000" spc="-1" strike="noStrike">
                      <a:latin typeface="Arial"/>
                    </a:defRPr>
                  </a:pPr>
                </a:p>
              </c:txPr>
              <c:dLblPos val="bestFit"/>
              <c:showLegendKey val="0"/>
              <c:showVal val="0"/>
              <c:showCatName val="0"/>
              <c:showSerName val="0"/>
              <c:showPercent val="1"/>
              <c:separator> </c:separator>
            </c:dLbl>
            <c:dLbl>
              <c:idx val="3"/>
              <c:txPr>
                <a:bodyPr/>
                <a:lstStyle/>
                <a:p>
                  <a:pPr>
                    <a:defRPr b="0" sz="1000" spc="-1" strike="noStrike">
                      <a:latin typeface="Arial"/>
                    </a:defRPr>
                  </a:pPr>
                </a:p>
              </c:txPr>
              <c:dLblPos val="bestFit"/>
              <c:showLegendKey val="0"/>
              <c:showVal val="0"/>
              <c:showCatName val="0"/>
              <c:showSerName val="0"/>
              <c:showPercent val="1"/>
              <c:separator> </c:separator>
            </c:dLbl>
            <c:txPr>
              <a:bodyPr/>
              <a:lstStyle/>
              <a:p>
                <a:pPr>
                  <a:defRPr b="0" sz="1000" spc="-1" strike="noStrike">
                    <a:latin typeface="Arial"/>
                  </a:defRPr>
                </a:pPr>
              </a:p>
            </c:txPr>
            <c:dLblPos val="bestFit"/>
            <c:showLegendKey val="0"/>
            <c:showVal val="0"/>
            <c:showCatName val="0"/>
            <c:showSerName val="0"/>
            <c:showPercent val="1"/>
            <c:separator> </c:separator>
            <c:showLeaderLines val="0"/>
          </c:dLbls>
          <c:cat>
            <c:strRef>
              <c:f>Graphes!$J$34:$J$37</c:f>
              <c:strCache>
                <c:ptCount val="4"/>
                <c:pt idx="0">
                  <c:v>VVPOAV</c:v>
                </c:pt>
                <c:pt idx="1">
                  <c:v>Féculents</c:v>
                </c:pt>
                <c:pt idx="2">
                  <c:v>Légumes</c:v>
                </c:pt>
                <c:pt idx="3">
                  <c:v>Overheid</c:v>
                </c:pt>
              </c:strCache>
            </c:strRef>
          </c:cat>
          <c:val>
            <c:numRef>
              <c:f>Graphes!$L$34:$L$37</c:f>
              <c:numCache>
                <c:formatCode>General</c:formatCode>
                <c:ptCount val="4"/>
                <c:pt idx="0">
                  <c:v>0.402071128068559</c:v>
                </c:pt>
                <c:pt idx="1">
                  <c:v>0.222040806465099</c:v>
                </c:pt>
                <c:pt idx="2">
                  <c:v>0.204065950427119</c:v>
                </c:pt>
                <c:pt idx="3">
                  <c:v>0.171822115039222</c:v>
                </c:pt>
              </c:numCache>
            </c:numRef>
          </c:val>
        </c:ser>
        <c:firstSliceAng val="0"/>
      </c:pieChart>
      <c:spPr>
        <a:noFill/>
        <a:ln>
          <a:noFill/>
        </a:ln>
      </c:spPr>
    </c:plotArea>
    <c:legend>
      <c:legendPos val="r"/>
      <c:overlay val="0"/>
      <c:spPr>
        <a:noFill/>
        <a:ln>
          <a:noFill/>
        </a:ln>
      </c:spPr>
      <c:txPr>
        <a:bodyPr/>
        <a:lstStyle/>
        <a:p>
          <a:pPr>
            <a:defRPr b="0" sz="1000" spc="-1" strike="noStrike">
              <a:latin typeface="Arial"/>
            </a:defRPr>
          </a:pPr>
        </a:p>
      </c:txPr>
    </c:legend>
    <c:plotVisOnly val="1"/>
    <c:dispBlanksAs val="zero"/>
  </c:chart>
  <c:spPr>
    <a:solidFill>
      <a:srgbClr val="ffffff"/>
    </a:solidFill>
    <a:ln w="9360">
      <a:solidFill>
        <a:srgbClr val="000000"/>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55.png"/><Relationship Id="rId2" Type="http://schemas.openxmlformats.org/officeDocument/2006/relationships/image" Target="../media/image56.png"/><Relationship Id="rId3" Type="http://schemas.openxmlformats.org/officeDocument/2006/relationships/image" Target="../media/image57.png"/><Relationship Id="rId4" Type="http://schemas.openxmlformats.org/officeDocument/2006/relationships/image" Target="../media/image58.png"/>
</Relationships>
</file>

<file path=xl/drawings/_rels/drawing2.xml.rels><?xml version="1.0" encoding="UTF-8"?>
<Relationships xmlns="http://schemas.openxmlformats.org/package/2006/relationships"><Relationship Id="rId1" Type="http://schemas.openxmlformats.org/officeDocument/2006/relationships/image" Target="../media/image59.png"/><Relationship Id="rId2" Type="http://schemas.openxmlformats.org/officeDocument/2006/relationships/image" Target="../media/image60.png"/>
</Relationships>
</file>

<file path=xl/drawings/_rels/drawing3.xml.rels><?xml version="1.0" encoding="UTF-8"?>
<Relationships xmlns="http://schemas.openxmlformats.org/package/2006/relationships"><Relationship Id="rId1" Type="http://schemas.openxmlformats.org/officeDocument/2006/relationships/image" Target="../media/image61.png"/><Relationship Id="rId2" Type="http://schemas.openxmlformats.org/officeDocument/2006/relationships/image" Target="../media/image62.png"/>
</Relationships>
</file>

<file path=xl/drawings/_rels/drawing4.xml.rels><?xml version="1.0" encoding="UTF-8"?>
<Relationships xmlns="http://schemas.openxmlformats.org/package/2006/relationships"><Relationship Id="rId1" Type="http://schemas.openxmlformats.org/officeDocument/2006/relationships/image" Target="../media/image63.png"/><Relationship Id="rId2" Type="http://schemas.openxmlformats.org/officeDocument/2006/relationships/image" Target="../media/image64.png"/>
</Relationships>
</file>

<file path=xl/drawings/_rels/drawing5.xml.rels><?xml version="1.0" encoding="UTF-8"?>
<Relationships xmlns="http://schemas.openxmlformats.org/package/2006/relationships"><Relationship Id="rId1" Type="http://schemas.openxmlformats.org/officeDocument/2006/relationships/chart" Target="../charts/chart13.xml"/><Relationship Id="rId2" Type="http://schemas.openxmlformats.org/officeDocument/2006/relationships/image" Target="../media/image65.png"/><Relationship Id="rId3" Type="http://schemas.openxmlformats.org/officeDocument/2006/relationships/image" Target="../media/image66.png"/><Relationship Id="rId4" Type="http://schemas.openxmlformats.org/officeDocument/2006/relationships/chart" Target="../charts/chart14.xml"/><Relationship Id="rId5" Type="http://schemas.openxmlformats.org/officeDocument/2006/relationships/chart" Target="../charts/chart15.xml"/><Relationship Id="rId6" Type="http://schemas.openxmlformats.org/officeDocument/2006/relationships/chart" Target="../charts/chart16.xml"/>
</Relationships>
</file>

<file path=xl/drawings/_rels/drawing6.xml.rels><?xml version="1.0" encoding="UTF-8"?>
<Relationships xmlns="http://schemas.openxmlformats.org/package/2006/relationships"><Relationship Id="rId1" Type="http://schemas.openxmlformats.org/officeDocument/2006/relationships/image" Target="../media/image67.png"/><Relationship Id="rId2" Type="http://schemas.openxmlformats.org/officeDocument/2006/relationships/image" Target="../media/image68.png"/>
</Relationships>
</file>

<file path=xl/drawings/_rels/drawing7.xml.rels><?xml version="1.0" encoding="UTF-8"?>
<Relationships xmlns="http://schemas.openxmlformats.org/package/2006/relationships"><Relationship Id="rId1" Type="http://schemas.openxmlformats.org/officeDocument/2006/relationships/image" Target="../media/image69.png"/><Relationship Id="rId2" Type="http://schemas.openxmlformats.org/officeDocument/2006/relationships/image" Target="../media/image70.png"/>
</Relationships>
</file>

<file path=xl/drawings/_rels/drawing8.xml.rels><?xml version="1.0" encoding="UTF-8"?>
<Relationships xmlns="http://schemas.openxmlformats.org/package/2006/relationships"><Relationship Id="rId1" Type="http://schemas.openxmlformats.org/officeDocument/2006/relationships/image" Target="../media/image71.png"/><Relationship Id="rId2" Type="http://schemas.openxmlformats.org/officeDocument/2006/relationships/image" Target="../media/image7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1257120</xdr:colOff>
      <xdr:row>12</xdr:row>
      <xdr:rowOff>3356640</xdr:rowOff>
    </xdr:from>
    <xdr:to>
      <xdr:col>2</xdr:col>
      <xdr:colOff>1137960</xdr:colOff>
      <xdr:row>17</xdr:row>
      <xdr:rowOff>127440</xdr:rowOff>
    </xdr:to>
    <xdr:pic>
      <xdr:nvPicPr>
        <xdr:cNvPr id="0" name="Image 1" descr=""/>
        <xdr:cNvPicPr/>
      </xdr:nvPicPr>
      <xdr:blipFill>
        <a:blip r:embed="rId1"/>
        <a:stretch/>
      </xdr:blipFill>
      <xdr:spPr>
        <a:xfrm>
          <a:off x="1257120" y="9818280"/>
          <a:ext cx="2560320" cy="815040"/>
        </a:xfrm>
        <a:prstGeom prst="rect">
          <a:avLst/>
        </a:prstGeom>
        <a:ln>
          <a:noFill/>
        </a:ln>
      </xdr:spPr>
    </xdr:pic>
    <xdr:clientData/>
  </xdr:twoCellAnchor>
  <xdr:twoCellAnchor editAs="absolute">
    <xdr:from>
      <xdr:col>3</xdr:col>
      <xdr:colOff>124560</xdr:colOff>
      <xdr:row>12</xdr:row>
      <xdr:rowOff>3331800</xdr:rowOff>
    </xdr:from>
    <xdr:to>
      <xdr:col>4</xdr:col>
      <xdr:colOff>630000</xdr:colOff>
      <xdr:row>21</xdr:row>
      <xdr:rowOff>10800</xdr:rowOff>
    </xdr:to>
    <xdr:pic>
      <xdr:nvPicPr>
        <xdr:cNvPr id="1" name="Image 2" descr=""/>
        <xdr:cNvPicPr/>
      </xdr:nvPicPr>
      <xdr:blipFill>
        <a:blip r:embed="rId2"/>
        <a:stretch/>
      </xdr:blipFill>
      <xdr:spPr>
        <a:xfrm>
          <a:off x="4143960" y="9793440"/>
          <a:ext cx="1845360" cy="1373400"/>
        </a:xfrm>
        <a:prstGeom prst="rect">
          <a:avLst/>
        </a:prstGeom>
        <a:ln>
          <a:noFill/>
        </a:ln>
      </xdr:spPr>
    </xdr:pic>
    <xdr:clientData/>
  </xdr:twoCellAnchor>
  <xdr:twoCellAnchor editAs="absolute">
    <xdr:from>
      <xdr:col>6</xdr:col>
      <xdr:colOff>604800</xdr:colOff>
      <xdr:row>0</xdr:row>
      <xdr:rowOff>0</xdr:rowOff>
    </xdr:from>
    <xdr:to>
      <xdr:col>6</xdr:col>
      <xdr:colOff>1222200</xdr:colOff>
      <xdr:row>0</xdr:row>
      <xdr:rowOff>596880</xdr:rowOff>
    </xdr:to>
    <xdr:pic>
      <xdr:nvPicPr>
        <xdr:cNvPr id="2" name="Image 3" descr=""/>
        <xdr:cNvPicPr/>
      </xdr:nvPicPr>
      <xdr:blipFill>
        <a:blip r:embed="rId3"/>
        <a:stretch/>
      </xdr:blipFill>
      <xdr:spPr>
        <a:xfrm>
          <a:off x="8643600" y="0"/>
          <a:ext cx="617400" cy="596880"/>
        </a:xfrm>
        <a:prstGeom prst="rect">
          <a:avLst/>
        </a:prstGeom>
        <a:ln>
          <a:noFill/>
        </a:ln>
      </xdr:spPr>
    </xdr:pic>
    <xdr:clientData/>
  </xdr:twoCellAnchor>
  <xdr:twoCellAnchor editAs="absolute">
    <xdr:from>
      <xdr:col>0</xdr:col>
      <xdr:colOff>0</xdr:colOff>
      <xdr:row>0</xdr:row>
      <xdr:rowOff>0</xdr:rowOff>
    </xdr:from>
    <xdr:to>
      <xdr:col>0</xdr:col>
      <xdr:colOff>617400</xdr:colOff>
      <xdr:row>0</xdr:row>
      <xdr:rowOff>596880</xdr:rowOff>
    </xdr:to>
    <xdr:pic>
      <xdr:nvPicPr>
        <xdr:cNvPr id="3" name="Image 3_0" descr=""/>
        <xdr:cNvPicPr/>
      </xdr:nvPicPr>
      <xdr:blipFill>
        <a:blip r:embed="rId4"/>
        <a:stretch/>
      </xdr:blipFill>
      <xdr:spPr>
        <a:xfrm>
          <a:off x="0" y="0"/>
          <a:ext cx="617400" cy="596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3940560</xdr:colOff>
      <xdr:row>124</xdr:row>
      <xdr:rowOff>145080</xdr:rowOff>
    </xdr:from>
    <xdr:to>
      <xdr:col>4</xdr:col>
      <xdr:colOff>221040</xdr:colOff>
      <xdr:row>129</xdr:row>
      <xdr:rowOff>147240</xdr:rowOff>
    </xdr:to>
    <xdr:pic>
      <xdr:nvPicPr>
        <xdr:cNvPr id="4" name="Image 1_0" descr=""/>
        <xdr:cNvPicPr/>
      </xdr:nvPicPr>
      <xdr:blipFill>
        <a:blip r:embed="rId1"/>
        <a:stretch/>
      </xdr:blipFill>
      <xdr:spPr>
        <a:xfrm>
          <a:off x="4925880" y="24497640"/>
          <a:ext cx="2559960" cy="815040"/>
        </a:xfrm>
        <a:prstGeom prst="rect">
          <a:avLst/>
        </a:prstGeom>
        <a:ln>
          <a:noFill/>
        </a:ln>
      </xdr:spPr>
    </xdr:pic>
    <xdr:clientData/>
  </xdr:twoCellAnchor>
  <xdr:twoCellAnchor editAs="absolute">
    <xdr:from>
      <xdr:col>4</xdr:col>
      <xdr:colOff>840240</xdr:colOff>
      <xdr:row>122</xdr:row>
      <xdr:rowOff>147600</xdr:rowOff>
    </xdr:from>
    <xdr:to>
      <xdr:col>5</xdr:col>
      <xdr:colOff>1642680</xdr:colOff>
      <xdr:row>130</xdr:row>
      <xdr:rowOff>117720</xdr:rowOff>
    </xdr:to>
    <xdr:pic>
      <xdr:nvPicPr>
        <xdr:cNvPr id="5" name="Image 2_0" descr=""/>
        <xdr:cNvPicPr/>
      </xdr:nvPicPr>
      <xdr:blipFill>
        <a:blip r:embed="rId2"/>
        <a:stretch/>
      </xdr:blipFill>
      <xdr:spPr>
        <a:xfrm>
          <a:off x="8105040" y="24072480"/>
          <a:ext cx="1845000" cy="1373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1532880</xdr:colOff>
      <xdr:row>181</xdr:row>
      <xdr:rowOff>43920</xdr:rowOff>
    </xdr:from>
    <xdr:to>
      <xdr:col>1</xdr:col>
      <xdr:colOff>196560</xdr:colOff>
      <xdr:row>186</xdr:row>
      <xdr:rowOff>46440</xdr:rowOff>
    </xdr:to>
    <xdr:pic>
      <xdr:nvPicPr>
        <xdr:cNvPr id="6" name="Image 1_1" descr=""/>
        <xdr:cNvPicPr/>
      </xdr:nvPicPr>
      <xdr:blipFill>
        <a:blip r:embed="rId1"/>
        <a:stretch/>
      </xdr:blipFill>
      <xdr:spPr>
        <a:xfrm>
          <a:off x="1532880" y="31735440"/>
          <a:ext cx="2560320" cy="815040"/>
        </a:xfrm>
        <a:prstGeom prst="rect">
          <a:avLst/>
        </a:prstGeom>
        <a:ln>
          <a:noFill/>
        </a:ln>
      </xdr:spPr>
    </xdr:pic>
    <xdr:clientData/>
  </xdr:twoCellAnchor>
  <xdr:twoCellAnchor editAs="absolute">
    <xdr:from>
      <xdr:col>1</xdr:col>
      <xdr:colOff>623880</xdr:colOff>
      <xdr:row>178</xdr:row>
      <xdr:rowOff>83880</xdr:rowOff>
    </xdr:from>
    <xdr:to>
      <xdr:col>3</xdr:col>
      <xdr:colOff>353880</xdr:colOff>
      <xdr:row>186</xdr:row>
      <xdr:rowOff>156960</xdr:rowOff>
    </xdr:to>
    <xdr:pic>
      <xdr:nvPicPr>
        <xdr:cNvPr id="7" name="Image 2_1" descr=""/>
        <xdr:cNvPicPr/>
      </xdr:nvPicPr>
      <xdr:blipFill>
        <a:blip r:embed="rId2"/>
        <a:stretch/>
      </xdr:blipFill>
      <xdr:spPr>
        <a:xfrm>
          <a:off x="4520520" y="31287600"/>
          <a:ext cx="1843920" cy="1373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504000</xdr:colOff>
      <xdr:row>67</xdr:row>
      <xdr:rowOff>134280</xdr:rowOff>
    </xdr:from>
    <xdr:to>
      <xdr:col>0</xdr:col>
      <xdr:colOff>3064320</xdr:colOff>
      <xdr:row>72</xdr:row>
      <xdr:rowOff>136440</xdr:rowOff>
    </xdr:to>
    <xdr:pic>
      <xdr:nvPicPr>
        <xdr:cNvPr id="8" name="Image 1_2" descr=""/>
        <xdr:cNvPicPr/>
      </xdr:nvPicPr>
      <xdr:blipFill>
        <a:blip r:embed="rId1"/>
        <a:stretch/>
      </xdr:blipFill>
      <xdr:spPr>
        <a:xfrm>
          <a:off x="504000" y="11262960"/>
          <a:ext cx="2560320" cy="815040"/>
        </a:xfrm>
        <a:prstGeom prst="rect">
          <a:avLst/>
        </a:prstGeom>
        <a:ln>
          <a:noFill/>
        </a:ln>
      </xdr:spPr>
    </xdr:pic>
    <xdr:clientData/>
  </xdr:twoCellAnchor>
  <xdr:twoCellAnchor editAs="absolute">
    <xdr:from>
      <xdr:col>0</xdr:col>
      <xdr:colOff>3322080</xdr:colOff>
      <xdr:row>65</xdr:row>
      <xdr:rowOff>101160</xdr:rowOff>
    </xdr:from>
    <xdr:to>
      <xdr:col>1</xdr:col>
      <xdr:colOff>1208520</xdr:colOff>
      <xdr:row>74</xdr:row>
      <xdr:rowOff>11520</xdr:rowOff>
    </xdr:to>
    <xdr:pic>
      <xdr:nvPicPr>
        <xdr:cNvPr id="9" name="Image 2_2" descr=""/>
        <xdr:cNvPicPr/>
      </xdr:nvPicPr>
      <xdr:blipFill>
        <a:blip r:embed="rId2"/>
        <a:stretch/>
      </xdr:blipFill>
      <xdr:spPr>
        <a:xfrm>
          <a:off x="3322080" y="10904760"/>
          <a:ext cx="1845360" cy="1373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776520</xdr:colOff>
      <xdr:row>58</xdr:row>
      <xdr:rowOff>145440</xdr:rowOff>
    </xdr:from>
    <xdr:to>
      <xdr:col>6</xdr:col>
      <xdr:colOff>48240</xdr:colOff>
      <xdr:row>76</xdr:row>
      <xdr:rowOff>131760</xdr:rowOff>
    </xdr:to>
    <xdr:graphicFrame>
      <xdr:nvGraphicFramePr>
        <xdr:cNvPr id="10" name=""/>
        <xdr:cNvGraphicFramePr/>
      </xdr:nvGraphicFramePr>
      <xdr:xfrm>
        <a:off x="1686240" y="10092600"/>
        <a:ext cx="5909400" cy="2912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653760</xdr:colOff>
      <xdr:row>77</xdr:row>
      <xdr:rowOff>131040</xdr:rowOff>
    </xdr:from>
    <xdr:to>
      <xdr:col>6</xdr:col>
      <xdr:colOff>1093320</xdr:colOff>
      <xdr:row>82</xdr:row>
      <xdr:rowOff>133200</xdr:rowOff>
    </xdr:to>
    <xdr:pic>
      <xdr:nvPicPr>
        <xdr:cNvPr id="11" name="Image 1_3" descr=""/>
        <xdr:cNvPicPr/>
      </xdr:nvPicPr>
      <xdr:blipFill>
        <a:blip r:embed="rId2"/>
        <a:stretch/>
      </xdr:blipFill>
      <xdr:spPr>
        <a:xfrm>
          <a:off x="6080400" y="13166640"/>
          <a:ext cx="2560320" cy="815040"/>
        </a:xfrm>
        <a:prstGeom prst="rect">
          <a:avLst/>
        </a:prstGeom>
        <a:ln>
          <a:noFill/>
        </a:ln>
      </xdr:spPr>
    </xdr:pic>
    <xdr:clientData/>
  </xdr:twoCellAnchor>
  <xdr:twoCellAnchor editAs="absolute">
    <xdr:from>
      <xdr:col>7</xdr:col>
      <xdr:colOff>132840</xdr:colOff>
      <xdr:row>74</xdr:row>
      <xdr:rowOff>83880</xdr:rowOff>
    </xdr:from>
    <xdr:to>
      <xdr:col>9</xdr:col>
      <xdr:colOff>642600</xdr:colOff>
      <xdr:row>82</xdr:row>
      <xdr:rowOff>156960</xdr:rowOff>
    </xdr:to>
    <xdr:pic>
      <xdr:nvPicPr>
        <xdr:cNvPr id="12" name="Image 2_3" descr=""/>
        <xdr:cNvPicPr/>
      </xdr:nvPicPr>
      <xdr:blipFill>
        <a:blip r:embed="rId3"/>
        <a:stretch/>
      </xdr:blipFill>
      <xdr:spPr>
        <a:xfrm>
          <a:off x="8973000" y="12632040"/>
          <a:ext cx="1845360" cy="1373400"/>
        </a:xfrm>
        <a:prstGeom prst="rect">
          <a:avLst/>
        </a:prstGeom>
        <a:ln>
          <a:noFill/>
        </a:ln>
      </xdr:spPr>
    </xdr:pic>
    <xdr:clientData/>
  </xdr:twoCellAnchor>
  <xdr:twoCellAnchor editAs="oneCell">
    <xdr:from>
      <xdr:col>1</xdr:col>
      <xdr:colOff>814680</xdr:colOff>
      <xdr:row>37</xdr:row>
      <xdr:rowOff>8640</xdr:rowOff>
    </xdr:from>
    <xdr:to>
      <xdr:col>6</xdr:col>
      <xdr:colOff>51840</xdr:colOff>
      <xdr:row>56</xdr:row>
      <xdr:rowOff>129600</xdr:rowOff>
    </xdr:to>
    <xdr:graphicFrame>
      <xdr:nvGraphicFramePr>
        <xdr:cNvPr id="13" name=""/>
        <xdr:cNvGraphicFramePr/>
      </xdr:nvGraphicFramePr>
      <xdr:xfrm>
        <a:off x="1724400" y="6541920"/>
        <a:ext cx="5874840" cy="32097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805320</xdr:colOff>
      <xdr:row>36</xdr:row>
      <xdr:rowOff>140760</xdr:rowOff>
    </xdr:from>
    <xdr:to>
      <xdr:col>14</xdr:col>
      <xdr:colOff>626760</xdr:colOff>
      <xdr:row>56</xdr:row>
      <xdr:rowOff>108360</xdr:rowOff>
    </xdr:to>
    <xdr:graphicFrame>
      <xdr:nvGraphicFramePr>
        <xdr:cNvPr id="14" name=""/>
        <xdr:cNvGraphicFramePr/>
      </xdr:nvGraphicFramePr>
      <xdr:xfrm>
        <a:off x="10981080" y="6511680"/>
        <a:ext cx="6026760" cy="32187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754560</xdr:colOff>
      <xdr:row>58</xdr:row>
      <xdr:rowOff>70560</xdr:rowOff>
    </xdr:from>
    <xdr:to>
      <xdr:col>14</xdr:col>
      <xdr:colOff>709920</xdr:colOff>
      <xdr:row>76</xdr:row>
      <xdr:rowOff>138600</xdr:rowOff>
    </xdr:to>
    <xdr:graphicFrame>
      <xdr:nvGraphicFramePr>
        <xdr:cNvPr id="15" name=""/>
        <xdr:cNvGraphicFramePr/>
      </xdr:nvGraphicFramePr>
      <xdr:xfrm>
        <a:off x="10930320" y="10017720"/>
        <a:ext cx="6160680" cy="299412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1170360</xdr:colOff>
      <xdr:row>47</xdr:row>
      <xdr:rowOff>5400</xdr:rowOff>
    </xdr:from>
    <xdr:to>
      <xdr:col>3</xdr:col>
      <xdr:colOff>1055520</xdr:colOff>
      <xdr:row>55</xdr:row>
      <xdr:rowOff>78480</xdr:rowOff>
    </xdr:to>
    <xdr:pic>
      <xdr:nvPicPr>
        <xdr:cNvPr id="16" name="Image 2_3" descr=""/>
        <xdr:cNvPicPr/>
      </xdr:nvPicPr>
      <xdr:blipFill>
        <a:blip r:embed="rId1"/>
        <a:stretch/>
      </xdr:blipFill>
      <xdr:spPr>
        <a:xfrm>
          <a:off x="4983840" y="9551160"/>
          <a:ext cx="1845720" cy="1373400"/>
        </a:xfrm>
        <a:prstGeom prst="rect">
          <a:avLst/>
        </a:prstGeom>
        <a:ln>
          <a:noFill/>
        </a:ln>
      </xdr:spPr>
    </xdr:pic>
    <xdr:clientData/>
  </xdr:twoCellAnchor>
  <xdr:twoCellAnchor editAs="absolute">
    <xdr:from>
      <xdr:col>1</xdr:col>
      <xdr:colOff>3240</xdr:colOff>
      <xdr:row>49</xdr:row>
      <xdr:rowOff>24480</xdr:rowOff>
    </xdr:from>
    <xdr:to>
      <xdr:col>2</xdr:col>
      <xdr:colOff>985680</xdr:colOff>
      <xdr:row>54</xdr:row>
      <xdr:rowOff>26640</xdr:rowOff>
    </xdr:to>
    <xdr:pic>
      <xdr:nvPicPr>
        <xdr:cNvPr id="17" name="Image 1_3" descr=""/>
        <xdr:cNvPicPr/>
      </xdr:nvPicPr>
      <xdr:blipFill>
        <a:blip r:embed="rId2"/>
        <a:stretch/>
      </xdr:blipFill>
      <xdr:spPr>
        <a:xfrm>
          <a:off x="2238840" y="9895320"/>
          <a:ext cx="2560320" cy="8150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293040</xdr:colOff>
      <xdr:row>142</xdr:row>
      <xdr:rowOff>156960</xdr:rowOff>
    </xdr:from>
    <xdr:to>
      <xdr:col>6</xdr:col>
      <xdr:colOff>103680</xdr:colOff>
      <xdr:row>147</xdr:row>
      <xdr:rowOff>159120</xdr:rowOff>
    </xdr:to>
    <xdr:pic>
      <xdr:nvPicPr>
        <xdr:cNvPr id="18" name="Image 1_4" descr=""/>
        <xdr:cNvPicPr/>
      </xdr:nvPicPr>
      <xdr:blipFill>
        <a:blip r:embed="rId1"/>
        <a:stretch/>
      </xdr:blipFill>
      <xdr:spPr>
        <a:xfrm>
          <a:off x="7323480" y="26411400"/>
          <a:ext cx="2560320" cy="815040"/>
        </a:xfrm>
        <a:prstGeom prst="rect">
          <a:avLst/>
        </a:prstGeom>
        <a:ln>
          <a:noFill/>
        </a:ln>
      </xdr:spPr>
    </xdr:pic>
    <xdr:clientData/>
  </xdr:twoCellAnchor>
  <xdr:twoCellAnchor editAs="absolute">
    <xdr:from>
      <xdr:col>6</xdr:col>
      <xdr:colOff>578880</xdr:colOff>
      <xdr:row>140</xdr:row>
      <xdr:rowOff>74880</xdr:rowOff>
    </xdr:from>
    <xdr:to>
      <xdr:col>7</xdr:col>
      <xdr:colOff>1611360</xdr:colOff>
      <xdr:row>148</xdr:row>
      <xdr:rowOff>147600</xdr:rowOff>
    </xdr:to>
    <xdr:pic>
      <xdr:nvPicPr>
        <xdr:cNvPr id="19" name="Image 2_4" descr=""/>
        <xdr:cNvPicPr/>
      </xdr:nvPicPr>
      <xdr:blipFill>
        <a:blip r:embed="rId2"/>
        <a:stretch/>
      </xdr:blipFill>
      <xdr:spPr>
        <a:xfrm>
          <a:off x="10359000" y="26004240"/>
          <a:ext cx="1857240" cy="137340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311760</xdr:colOff>
      <xdr:row>46</xdr:row>
      <xdr:rowOff>135360</xdr:rowOff>
    </xdr:from>
    <xdr:to>
      <xdr:col>9</xdr:col>
      <xdr:colOff>168120</xdr:colOff>
      <xdr:row>51</xdr:row>
      <xdr:rowOff>137520</xdr:rowOff>
    </xdr:to>
    <xdr:pic>
      <xdr:nvPicPr>
        <xdr:cNvPr id="20" name="Image 1_5" descr=""/>
        <xdr:cNvPicPr/>
      </xdr:nvPicPr>
      <xdr:blipFill>
        <a:blip r:embed="rId1"/>
        <a:stretch/>
      </xdr:blipFill>
      <xdr:spPr>
        <a:xfrm>
          <a:off x="7511040" y="7850520"/>
          <a:ext cx="2584440" cy="815040"/>
        </a:xfrm>
        <a:prstGeom prst="rect">
          <a:avLst/>
        </a:prstGeom>
        <a:ln>
          <a:noFill/>
        </a:ln>
      </xdr:spPr>
    </xdr:pic>
    <xdr:clientData/>
  </xdr:twoCellAnchor>
  <xdr:twoCellAnchor editAs="absolute">
    <xdr:from>
      <xdr:col>9</xdr:col>
      <xdr:colOff>712800</xdr:colOff>
      <xdr:row>44</xdr:row>
      <xdr:rowOff>150480</xdr:rowOff>
    </xdr:from>
    <xdr:to>
      <xdr:col>10</xdr:col>
      <xdr:colOff>732600</xdr:colOff>
      <xdr:row>53</xdr:row>
      <xdr:rowOff>60840</xdr:rowOff>
    </xdr:to>
    <xdr:pic>
      <xdr:nvPicPr>
        <xdr:cNvPr id="21" name="Image 2_5" descr=""/>
        <xdr:cNvPicPr/>
      </xdr:nvPicPr>
      <xdr:blipFill>
        <a:blip r:embed="rId2"/>
        <a:stretch/>
      </xdr:blipFill>
      <xdr:spPr>
        <a:xfrm>
          <a:off x="10640160" y="7540560"/>
          <a:ext cx="1845360" cy="1373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3"/>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5" activeCellId="0" sqref="A5"/>
    </sheetView>
  </sheetViews>
  <sheetFormatPr defaultColWidth="11.70703125" defaultRowHeight="12.8" zeroHeight="false" outlineLevelRow="0" outlineLevelCol="0"/>
  <cols>
    <col collapsed="false" customWidth="true" hidden="false" outlineLevel="0" max="6" min="1" style="0" width="18.99"/>
    <col collapsed="false" customWidth="true" hidden="false" outlineLevel="0" max="7" min="7" style="0" width="18.82"/>
  </cols>
  <sheetData>
    <row r="1" customFormat="false" ht="57.65" hidden="false" customHeight="true" outlineLevel="0" collapsed="false">
      <c r="A1" s="1" t="s">
        <v>0</v>
      </c>
      <c r="B1" s="1"/>
      <c r="C1" s="1"/>
      <c r="D1" s="1"/>
      <c r="E1" s="1"/>
      <c r="F1" s="1"/>
      <c r="G1" s="1"/>
    </row>
    <row r="2" customFormat="false" ht="12.8" hidden="false" customHeight="false" outlineLevel="0" collapsed="false">
      <c r="A2" s="2"/>
      <c r="G2" s="3"/>
    </row>
    <row r="3" customFormat="false" ht="28.35" hidden="false" customHeight="true" outlineLevel="0" collapsed="false">
      <c r="A3" s="4" t="s">
        <v>1</v>
      </c>
      <c r="B3" s="4"/>
      <c r="C3" s="4"/>
      <c r="D3" s="4"/>
      <c r="E3" s="4"/>
      <c r="F3" s="4"/>
      <c r="G3" s="4"/>
    </row>
    <row r="4" customFormat="false" ht="11.35" hidden="false" customHeight="true" outlineLevel="0" collapsed="false">
      <c r="A4" s="2"/>
      <c r="G4" s="3"/>
    </row>
    <row r="5" s="6" customFormat="true" ht="171.1" hidden="false" customHeight="true" outlineLevel="0" collapsed="false">
      <c r="A5" s="5" t="s">
        <v>2</v>
      </c>
      <c r="B5" s="5"/>
      <c r="C5" s="5"/>
      <c r="D5" s="5"/>
      <c r="E5" s="5"/>
      <c r="F5" s="5"/>
      <c r="G5" s="5"/>
    </row>
    <row r="6" s="6" customFormat="true" ht="11.35" hidden="false" customHeight="true" outlineLevel="0" collapsed="false">
      <c r="A6" s="7"/>
      <c r="G6" s="8"/>
    </row>
    <row r="7" customFormat="false" ht="28.35" hidden="false" customHeight="true" outlineLevel="0" collapsed="false">
      <c r="A7" s="4" t="s">
        <v>3</v>
      </c>
      <c r="B7" s="4"/>
      <c r="C7" s="4"/>
      <c r="D7" s="4"/>
      <c r="E7" s="4"/>
      <c r="F7" s="4"/>
      <c r="G7" s="4"/>
    </row>
    <row r="8" customFormat="false" ht="11.35" hidden="false" customHeight="true" outlineLevel="0" collapsed="false">
      <c r="A8" s="9"/>
      <c r="B8" s="9"/>
      <c r="C8" s="9"/>
      <c r="D8" s="9"/>
      <c r="E8" s="9"/>
      <c r="F8" s="9"/>
      <c r="G8" s="9"/>
    </row>
    <row r="9" customFormat="false" ht="125.45" hidden="false" customHeight="true" outlineLevel="0" collapsed="false">
      <c r="A9" s="9" t="s">
        <v>4</v>
      </c>
      <c r="B9" s="9"/>
      <c r="C9" s="9"/>
      <c r="D9" s="9"/>
      <c r="E9" s="9"/>
      <c r="F9" s="9"/>
      <c r="G9" s="9"/>
    </row>
    <row r="10" customFormat="false" ht="11.35" hidden="false" customHeight="true" outlineLevel="0" collapsed="false">
      <c r="A10" s="10"/>
      <c r="G10" s="3"/>
    </row>
    <row r="11" customFormat="false" ht="28.35" hidden="false" customHeight="true" outlineLevel="0" collapsed="false">
      <c r="A11" s="11" t="s">
        <v>5</v>
      </c>
      <c r="B11" s="11"/>
      <c r="C11" s="11"/>
      <c r="D11" s="11"/>
      <c r="E11" s="11"/>
      <c r="F11" s="11"/>
      <c r="G11" s="11"/>
    </row>
    <row r="12" customFormat="false" ht="11.35" hidden="false" customHeight="true" outlineLevel="0" collapsed="false">
      <c r="A12" s="2"/>
      <c r="G12" s="3"/>
    </row>
    <row r="13" s="6" customFormat="true" ht="267.25" hidden="false" customHeight="true" outlineLevel="0" collapsed="false">
      <c r="A13" s="12" t="s">
        <v>6</v>
      </c>
      <c r="B13" s="12"/>
      <c r="C13" s="12"/>
      <c r="D13" s="12"/>
      <c r="E13" s="12"/>
      <c r="F13" s="12"/>
      <c r="G13" s="12"/>
    </row>
  </sheetData>
  <sheetProtection sheet="true" password="98a0" objects="true" scenarios="true"/>
  <mergeCells count="8">
    <mergeCell ref="A1:G1"/>
    <mergeCell ref="A3:G3"/>
    <mergeCell ref="A5:G5"/>
    <mergeCell ref="A7:G7"/>
    <mergeCell ref="A8:G8"/>
    <mergeCell ref="A9:G9"/>
    <mergeCell ref="A11:G11"/>
    <mergeCell ref="A13:G13"/>
  </mergeCells>
  <printOptions headings="false" gridLines="false" gridLinesSet="true" horizontalCentered="true" verticalCentered="false"/>
  <pageMargins left="0.7875" right="0.7875" top="0.7875" bottom="0.7875" header="0.511805555555555" footer="0.511805555555555"/>
  <pageSetup paperSize="9" scale="65"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23"/>
  <sheetViews>
    <sheetView showFormulas="false" showGridLines="true" showRowColHeaders="true" showZeros="true" rightToLeft="false" tabSelected="false" showOutlineSymbols="true" defaultGridColor="true" view="normal" topLeftCell="A112" colorId="64" zoomScale="90" zoomScaleNormal="90" zoomScalePageLayoutView="100" workbookViewId="0">
      <selection pane="topLeft" activeCell="A8" activeCellId="0" sqref="A8"/>
    </sheetView>
  </sheetViews>
  <sheetFormatPr defaultColWidth="11.53515625" defaultRowHeight="12.8" zeroHeight="false" outlineLevelRow="0" outlineLevelCol="0"/>
  <cols>
    <col collapsed="false" customWidth="true" hidden="false" outlineLevel="0" max="1" min="1" style="13" width="13.97"/>
    <col collapsed="false" customWidth="true" hidden="false" outlineLevel="0" max="2" min="2" style="13" width="58.49"/>
    <col collapsed="false" customWidth="true" hidden="false" outlineLevel="0" max="3" min="3" style="13" width="15.48"/>
    <col collapsed="false" customWidth="true" hidden="false" outlineLevel="0" max="4" min="4" style="13" width="15.03"/>
    <col collapsed="false" customWidth="true" hidden="false" outlineLevel="0" max="5" min="5" style="13" width="14.78"/>
    <col collapsed="false" customWidth="true" hidden="false" outlineLevel="0" max="6" min="6" style="13" width="57.1"/>
    <col collapsed="false" customWidth="true" hidden="false" outlineLevel="0" max="8" min="7" style="13" width="15.03"/>
    <col collapsed="false" customWidth="true" hidden="false" outlineLevel="0" max="9" min="9" style="13" width="5.83"/>
    <col collapsed="false" customWidth="true" hidden="false" outlineLevel="0" max="10" min="10" style="13" width="13.87"/>
    <col collapsed="false" customWidth="true" hidden="false" outlineLevel="0" max="11" min="11" style="13" width="43.39"/>
    <col collapsed="false" customWidth="true" hidden="true" outlineLevel="0" max="12" min="12" style="13" width="15.29"/>
    <col collapsed="false" customWidth="true" hidden="true" outlineLevel="0" max="13" min="13" style="13" width="14.64"/>
    <col collapsed="false" customWidth="true" hidden="true" outlineLevel="0" max="14" min="14" style="13" width="14.78"/>
    <col collapsed="false" customWidth="true" hidden="false" outlineLevel="0" max="17" min="15" style="13" width="14.78"/>
    <col collapsed="false" customWidth="false" hidden="false" outlineLevel="0" max="1021" min="18" style="13" width="11.52"/>
  </cols>
  <sheetData>
    <row r="1" s="15" customFormat="true" ht="31.5" hidden="false" customHeight="false" outlineLevel="0" collapsed="false">
      <c r="A1" s="14" t="s">
        <v>7</v>
      </c>
      <c r="B1" s="14"/>
      <c r="C1" s="14"/>
      <c r="D1" s="14"/>
      <c r="E1" s="14"/>
      <c r="F1" s="14"/>
      <c r="G1" s="14"/>
      <c r="H1" s="14"/>
      <c r="AMH1" s="0"/>
      <c r="AMI1" s="0"/>
      <c r="AMJ1" s="0"/>
    </row>
    <row r="2" s="15" customFormat="true" ht="12.8" hidden="false" customHeight="false" outlineLevel="0" collapsed="false">
      <c r="E2" s="16"/>
      <c r="F2" s="16"/>
      <c r="AMH2" s="0"/>
      <c r="AMI2" s="0"/>
      <c r="AMJ2" s="0"/>
    </row>
    <row r="3" s="18" customFormat="true" ht="28.35" hidden="false" customHeight="true" outlineLevel="0" collapsed="false">
      <c r="A3" s="17" t="s">
        <v>8</v>
      </c>
      <c r="B3" s="17"/>
      <c r="C3" s="17"/>
      <c r="D3" s="17"/>
      <c r="E3" s="17"/>
      <c r="F3" s="17"/>
      <c r="G3" s="17"/>
      <c r="H3" s="17"/>
      <c r="AMH3" s="19"/>
      <c r="AMI3" s="19"/>
      <c r="AMJ3" s="19"/>
    </row>
    <row r="4" s="15" customFormat="true" ht="12.8" hidden="false" customHeight="false" outlineLevel="0" collapsed="false">
      <c r="AMH4" s="0"/>
      <c r="AMI4" s="0"/>
      <c r="AMJ4" s="0"/>
    </row>
    <row r="5" s="15" customFormat="true" ht="12.8" hidden="false" customHeight="false" outlineLevel="0" collapsed="false">
      <c r="A5" s="15" t="s">
        <v>9</v>
      </c>
      <c r="AMH5" s="0"/>
      <c r="AMI5" s="0"/>
      <c r="AMJ5" s="0"/>
    </row>
    <row r="6" s="15" customFormat="true" ht="12.8" hidden="false" customHeight="false" outlineLevel="0" collapsed="false">
      <c r="A6" s="15" t="s">
        <v>10</v>
      </c>
      <c r="AMH6" s="0"/>
      <c r="AMI6" s="0"/>
      <c r="AMJ6" s="0"/>
    </row>
    <row r="7" s="15" customFormat="true" ht="12.8" hidden="false" customHeight="false" outlineLevel="0" collapsed="false">
      <c r="A7" s="15" t="s">
        <v>11</v>
      </c>
      <c r="AMH7" s="0"/>
      <c r="AMI7" s="0"/>
      <c r="AMJ7" s="0"/>
    </row>
    <row r="8" s="15" customFormat="true" ht="12.8" hidden="false" customHeight="false" outlineLevel="0" collapsed="false">
      <c r="A8" s="15" t="s">
        <v>12</v>
      </c>
      <c r="AMH8" s="0"/>
      <c r="AMI8" s="0"/>
      <c r="AMJ8" s="0"/>
    </row>
    <row r="9" s="15" customFormat="true" ht="12.8" hidden="false" customHeight="false" outlineLevel="0" collapsed="false">
      <c r="AMH9" s="0"/>
      <c r="AMI9" s="0"/>
      <c r="AMJ9" s="0"/>
    </row>
    <row r="10" s="18" customFormat="true" ht="22.7" hidden="false" customHeight="true" outlineLevel="0" collapsed="false">
      <c r="A10" s="20" t="s">
        <v>13</v>
      </c>
      <c r="B10" s="20"/>
      <c r="C10" s="20"/>
      <c r="D10" s="20"/>
      <c r="E10" s="20"/>
      <c r="F10" s="20"/>
      <c r="G10" s="20"/>
      <c r="H10" s="20"/>
      <c r="J10" s="15"/>
      <c r="K10" s="15"/>
      <c r="L10" s="15"/>
      <c r="M10" s="15"/>
      <c r="N10" s="15"/>
      <c r="O10" s="15"/>
      <c r="P10" s="15"/>
      <c r="Q10" s="15"/>
      <c r="AMH10" s="19"/>
      <c r="AMI10" s="19"/>
      <c r="AMJ10" s="19"/>
    </row>
    <row r="11" s="15" customFormat="true" ht="12.8" hidden="false" customHeight="false" outlineLevel="0" collapsed="false">
      <c r="AMH11" s="0"/>
      <c r="AMI11" s="0"/>
      <c r="AMJ11" s="0"/>
    </row>
    <row r="12" s="15" customFormat="true" ht="25.85" hidden="false" customHeight="true" outlineLevel="0" collapsed="false">
      <c r="A12" s="21" t="s">
        <v>14</v>
      </c>
      <c r="B12" s="0"/>
      <c r="C12" s="0"/>
      <c r="D12" s="22"/>
      <c r="E12" s="0"/>
      <c r="AMH12" s="0"/>
      <c r="AMI12" s="0"/>
      <c r="AMJ12" s="0"/>
    </row>
    <row r="13" s="15" customFormat="true" ht="12.8" hidden="false" customHeight="false" outlineLevel="0" collapsed="false">
      <c r="AMH13" s="0"/>
      <c r="AMI13" s="0"/>
      <c r="AMJ13" s="0"/>
    </row>
    <row r="14" s="15" customFormat="true" ht="12.75" hidden="false" customHeight="true" outlineLevel="0" collapsed="false">
      <c r="A14" s="23"/>
      <c r="B14" s="24" t="s">
        <v>15</v>
      </c>
      <c r="C14" s="25" t="s">
        <v>16</v>
      </c>
      <c r="D14" s="25" t="s">
        <v>17</v>
      </c>
      <c r="E14" s="25" t="s">
        <v>18</v>
      </c>
      <c r="F14" s="25" t="s">
        <v>19</v>
      </c>
      <c r="G14" s="25" t="s">
        <v>20</v>
      </c>
      <c r="H14" s="25" t="s">
        <v>21</v>
      </c>
      <c r="AMH14" s="0"/>
      <c r="AMI14" s="0"/>
      <c r="AMJ14" s="0"/>
    </row>
    <row r="15" s="15" customFormat="true" ht="14.15" hidden="false" customHeight="true" outlineLevel="0" collapsed="false">
      <c r="A15" s="26" t="s">
        <v>22</v>
      </c>
      <c r="B15" s="23" t="s">
        <v>23</v>
      </c>
      <c r="C15" s="23" t="s">
        <v>24</v>
      </c>
      <c r="D15" s="22" t="n">
        <v>0.03</v>
      </c>
      <c r="E15" s="22" t="n">
        <v>0.03</v>
      </c>
      <c r="F15" s="22" t="n">
        <v>0.075</v>
      </c>
      <c r="G15" s="27" t="n">
        <v>0.14</v>
      </c>
      <c r="H15" s="22" t="n">
        <v>0</v>
      </c>
      <c r="AMH15" s="0"/>
      <c r="AMI15" s="0"/>
      <c r="AMJ15" s="0"/>
    </row>
    <row r="16" s="15" customFormat="true" ht="12.75" hidden="false" customHeight="true" outlineLevel="0" collapsed="false">
      <c r="A16" s="28" t="s">
        <v>25</v>
      </c>
      <c r="B16" s="23" t="s">
        <v>26</v>
      </c>
      <c r="C16" s="23" t="s">
        <v>24</v>
      </c>
      <c r="D16" s="29" t="n">
        <v>0.03</v>
      </c>
      <c r="E16" s="22" t="n">
        <v>0.04</v>
      </c>
      <c r="F16" s="22" t="n">
        <v>0.05</v>
      </c>
      <c r="G16" s="27" t="n">
        <v>0.06</v>
      </c>
      <c r="H16" s="22" t="n">
        <v>0</v>
      </c>
      <c r="AMH16" s="0"/>
      <c r="AMI16" s="0"/>
      <c r="AMJ16" s="0"/>
    </row>
    <row r="17" s="15" customFormat="true" ht="12.75" hidden="false" customHeight="true" outlineLevel="0" collapsed="false">
      <c r="A17" s="28"/>
      <c r="B17" s="23" t="s">
        <v>27</v>
      </c>
      <c r="C17" s="23" t="s">
        <v>24</v>
      </c>
      <c r="D17" s="22" t="n">
        <v>0.125</v>
      </c>
      <c r="E17" s="22" t="n">
        <v>0.125</v>
      </c>
      <c r="F17" s="22" t="n">
        <v>0.2</v>
      </c>
      <c r="G17" s="27" t="n">
        <v>0.25</v>
      </c>
      <c r="H17" s="22" t="n">
        <v>0</v>
      </c>
      <c r="AMH17" s="0"/>
      <c r="AMI17" s="0"/>
      <c r="AMJ17" s="0"/>
    </row>
    <row r="18" s="15" customFormat="true" ht="12.75" hidden="false" customHeight="true" outlineLevel="0" collapsed="false">
      <c r="A18" s="30" t="s">
        <v>28</v>
      </c>
      <c r="B18" s="31" t="s">
        <v>29</v>
      </c>
      <c r="C18" s="31"/>
      <c r="D18" s="31"/>
      <c r="E18" s="31"/>
      <c r="F18" s="31"/>
      <c r="G18" s="31"/>
      <c r="H18" s="31"/>
      <c r="AMH18" s="0"/>
      <c r="AMI18" s="0"/>
      <c r="AMJ18" s="0"/>
    </row>
    <row r="19" s="15" customFormat="true" ht="12.75" hidden="false" customHeight="true" outlineLevel="0" collapsed="false">
      <c r="A19" s="30"/>
      <c r="B19" s="23" t="s">
        <v>30</v>
      </c>
      <c r="C19" s="23" t="s">
        <v>31</v>
      </c>
      <c r="D19" s="22" t="n">
        <v>0.15</v>
      </c>
      <c r="E19" s="22" t="n">
        <v>0.15</v>
      </c>
      <c r="F19" s="22" t="n">
        <v>0.2</v>
      </c>
      <c r="G19" s="27" t="n">
        <v>0.25</v>
      </c>
      <c r="H19" s="22" t="n">
        <v>0</v>
      </c>
      <c r="AMH19" s="0"/>
      <c r="AMI19" s="0"/>
      <c r="AMJ19" s="0"/>
    </row>
    <row r="20" s="15" customFormat="true" ht="12.75" hidden="false" customHeight="true" outlineLevel="0" collapsed="false">
      <c r="A20" s="30"/>
      <c r="B20" s="23" t="s">
        <v>32</v>
      </c>
      <c r="C20" s="23" t="s">
        <v>24</v>
      </c>
      <c r="D20" s="32" t="n">
        <f aca="false">D19*C79</f>
        <v>0.06</v>
      </c>
      <c r="E20" s="32" t="n">
        <f aca="false">E19*C79</f>
        <v>0.06</v>
      </c>
      <c r="F20" s="32" t="n">
        <f aca="false">F19*C79</f>
        <v>0.08</v>
      </c>
      <c r="G20" s="33" t="n">
        <f aca="false">G19*C79</f>
        <v>0.1</v>
      </c>
      <c r="H20" s="32" t="n">
        <f aca="false">H19*C79</f>
        <v>0</v>
      </c>
      <c r="AMH20" s="0"/>
      <c r="AMI20" s="0"/>
      <c r="AMJ20" s="0"/>
    </row>
    <row r="21" s="15" customFormat="true" ht="12.75" hidden="false" customHeight="true" outlineLevel="0" collapsed="false">
      <c r="A21" s="30"/>
      <c r="B21" s="23" t="s">
        <v>33</v>
      </c>
      <c r="C21" s="23" t="s">
        <v>24</v>
      </c>
      <c r="D21" s="22" t="n">
        <v>0.125</v>
      </c>
      <c r="E21" s="22" t="n">
        <v>0.125</v>
      </c>
      <c r="F21" s="22" t="n">
        <v>0.15</v>
      </c>
      <c r="G21" s="27" t="n">
        <v>0.25</v>
      </c>
      <c r="H21" s="22" t="n">
        <v>0</v>
      </c>
      <c r="AMH21" s="0"/>
      <c r="AMI21" s="0"/>
      <c r="AMJ21" s="0"/>
    </row>
    <row r="22" s="15" customFormat="true" ht="12.75" hidden="false" customHeight="true" outlineLevel="0" collapsed="false">
      <c r="A22" s="30"/>
      <c r="B22" s="23" t="s">
        <v>34</v>
      </c>
      <c r="C22" s="23" t="s">
        <v>24</v>
      </c>
      <c r="D22" s="22" t="n">
        <f aca="false">D20+D21</f>
        <v>0.185</v>
      </c>
      <c r="E22" s="22" t="n">
        <f aca="false">E20+E21</f>
        <v>0.185</v>
      </c>
      <c r="F22" s="22" t="n">
        <f aca="false">F20+F21</f>
        <v>0.23</v>
      </c>
      <c r="G22" s="27" t="n">
        <f aca="false">G20+G21</f>
        <v>0.35</v>
      </c>
      <c r="H22" s="22" t="n">
        <v>0</v>
      </c>
      <c r="AMH22" s="0"/>
      <c r="AMI22" s="0"/>
      <c r="AMJ22" s="0"/>
    </row>
    <row r="23" s="15" customFormat="true" ht="12.75" hidden="false" customHeight="true" outlineLevel="0" collapsed="false">
      <c r="A23" s="34" t="s">
        <v>35</v>
      </c>
      <c r="B23" s="23" t="s">
        <v>36</v>
      </c>
      <c r="C23" s="23" t="s">
        <v>24</v>
      </c>
      <c r="D23" s="29" t="n">
        <v>0.15</v>
      </c>
      <c r="E23" s="22" t="n">
        <v>0.1</v>
      </c>
      <c r="F23" s="22" t="n">
        <v>0.14</v>
      </c>
      <c r="G23" s="27" t="n">
        <v>0.14</v>
      </c>
      <c r="H23" s="22" t="n">
        <v>0</v>
      </c>
      <c r="AMH23" s="0"/>
      <c r="AMI23" s="0"/>
      <c r="AMJ23" s="0"/>
    </row>
    <row r="24" s="15" customFormat="true" ht="12.75" hidden="false" customHeight="true" outlineLevel="0" collapsed="false">
      <c r="A24" s="34"/>
      <c r="B24" s="23" t="s">
        <v>37</v>
      </c>
      <c r="C24" s="23" t="s">
        <v>24</v>
      </c>
      <c r="D24" s="22" t="n">
        <v>0.125</v>
      </c>
      <c r="E24" s="22" t="n">
        <v>0.1</v>
      </c>
      <c r="F24" s="22" t="n">
        <v>0.125</v>
      </c>
      <c r="G24" s="27" t="n">
        <v>0.125</v>
      </c>
      <c r="H24" s="22" t="n">
        <v>0</v>
      </c>
      <c r="AMH24" s="0"/>
      <c r="AMI24" s="0"/>
      <c r="AMJ24" s="0"/>
    </row>
    <row r="25" s="15" customFormat="true" ht="12.75" hidden="false" customHeight="true" outlineLevel="0" collapsed="false">
      <c r="A25" s="34"/>
      <c r="B25" s="23" t="s">
        <v>38</v>
      </c>
      <c r="C25" s="23" t="s">
        <v>24</v>
      </c>
      <c r="D25" s="22" t="n">
        <v>0.1</v>
      </c>
      <c r="E25" s="22" t="n">
        <v>0.125</v>
      </c>
      <c r="F25" s="22" t="n">
        <v>0.125</v>
      </c>
      <c r="G25" s="27" t="n">
        <v>0.125</v>
      </c>
      <c r="H25" s="22" t="n">
        <v>0</v>
      </c>
      <c r="AMH25" s="0"/>
      <c r="AMI25" s="0"/>
      <c r="AMJ25" s="0"/>
    </row>
    <row r="26" s="15" customFormat="true" ht="12.75" hidden="false" customHeight="true" outlineLevel="0" collapsed="false">
      <c r="A26" s="34"/>
      <c r="B26" s="23" t="s">
        <v>39</v>
      </c>
      <c r="C26" s="23" t="s">
        <v>24</v>
      </c>
      <c r="D26" s="27" t="n">
        <v>0</v>
      </c>
      <c r="E26" s="22" t="n">
        <v>0.01</v>
      </c>
      <c r="F26" s="22" t="n">
        <v>0.05</v>
      </c>
      <c r="G26" s="27" t="n">
        <v>0.05</v>
      </c>
      <c r="H26" s="22" t="n">
        <v>0</v>
      </c>
      <c r="AMH26" s="0"/>
      <c r="AMI26" s="0"/>
      <c r="AMJ26" s="0"/>
    </row>
    <row r="27" s="15" customFormat="true" ht="12.8" hidden="false" customHeight="false" outlineLevel="0" collapsed="false">
      <c r="AMH27" s="0"/>
      <c r="AMI27" s="0"/>
      <c r="AMJ27" s="0"/>
    </row>
    <row r="28" s="15" customFormat="true" ht="21.6" hidden="false" customHeight="true" outlineLevel="0" collapsed="false">
      <c r="A28" s="35" t="s">
        <v>40</v>
      </c>
      <c r="B28" s="35"/>
      <c r="C28" s="35"/>
      <c r="D28" s="35"/>
      <c r="E28" s="35"/>
      <c r="F28" s="35"/>
      <c r="G28" s="35"/>
      <c r="H28" s="35"/>
      <c r="AMH28" s="0"/>
      <c r="AMI28" s="0"/>
      <c r="AMJ28" s="0"/>
    </row>
    <row r="29" s="15" customFormat="true" ht="12.8" hidden="false" customHeight="false" outlineLevel="0" collapsed="false">
      <c r="AMH29" s="0"/>
      <c r="AMI29" s="0"/>
      <c r="AMJ29" s="0"/>
    </row>
    <row r="30" s="15" customFormat="true" ht="17.35" hidden="false" customHeight="false" outlineLevel="0" collapsed="false">
      <c r="A30" s="36" t="s">
        <v>41</v>
      </c>
      <c r="B30" s="0"/>
      <c r="C30" s="0"/>
      <c r="D30" s="22"/>
      <c r="E30" s="0"/>
      <c r="AMH30" s="0"/>
      <c r="AMI30" s="0"/>
      <c r="AMJ30" s="0"/>
    </row>
    <row r="31" s="15" customFormat="true" ht="12.8" hidden="false" customHeight="false" outlineLevel="0" collapsed="false">
      <c r="AMH31" s="0"/>
      <c r="AMI31" s="0"/>
      <c r="AMJ31" s="0"/>
    </row>
    <row r="32" s="15" customFormat="true" ht="12.8" hidden="false" customHeight="false" outlineLevel="0" collapsed="false">
      <c r="A32" s="23"/>
      <c r="B32" s="24" t="s">
        <v>15</v>
      </c>
      <c r="C32" s="25" t="s">
        <v>16</v>
      </c>
      <c r="D32" s="25" t="s">
        <v>17</v>
      </c>
      <c r="E32" s="25" t="s">
        <v>18</v>
      </c>
      <c r="F32" s="25" t="s">
        <v>19</v>
      </c>
      <c r="G32" s="25" t="s">
        <v>20</v>
      </c>
      <c r="H32" s="25" t="s">
        <v>42</v>
      </c>
      <c r="AMH32" s="0"/>
      <c r="AMI32" s="0"/>
      <c r="AMJ32" s="0"/>
    </row>
    <row r="33" s="15" customFormat="true" ht="12.8" hidden="false" customHeight="false" outlineLevel="0" collapsed="false">
      <c r="A33" s="26" t="s">
        <v>22</v>
      </c>
      <c r="B33" s="23" t="s">
        <v>23</v>
      </c>
      <c r="C33" s="23" t="s">
        <v>24</v>
      </c>
      <c r="D33" s="22" t="n">
        <v>0.03</v>
      </c>
      <c r="E33" s="22" t="n">
        <v>0.03</v>
      </c>
      <c r="F33" s="22" t="n">
        <v>0.075</v>
      </c>
      <c r="G33" s="27" t="n">
        <v>0.14</v>
      </c>
      <c r="H33" s="22" t="n">
        <v>0</v>
      </c>
      <c r="AMH33" s="0"/>
      <c r="AMI33" s="0"/>
      <c r="AMJ33" s="0"/>
    </row>
    <row r="34" s="15" customFormat="true" ht="12.8" hidden="false" customHeight="false" outlineLevel="0" collapsed="false">
      <c r="A34" s="28" t="s">
        <v>25</v>
      </c>
      <c r="B34" s="23" t="s">
        <v>26</v>
      </c>
      <c r="C34" s="23" t="s">
        <v>24</v>
      </c>
      <c r="D34" s="29" t="n">
        <v>0.03</v>
      </c>
      <c r="E34" s="22" t="n">
        <v>0.04</v>
      </c>
      <c r="F34" s="22" t="n">
        <v>0.05</v>
      </c>
      <c r="G34" s="27" t="n">
        <v>0.06</v>
      </c>
      <c r="H34" s="22" t="n">
        <v>0</v>
      </c>
      <c r="AMH34" s="0"/>
      <c r="AMI34" s="0"/>
      <c r="AMJ34" s="0"/>
    </row>
    <row r="35" s="15" customFormat="true" ht="12.8" hidden="false" customHeight="false" outlineLevel="0" collapsed="false">
      <c r="A35" s="28"/>
      <c r="B35" s="23" t="s">
        <v>27</v>
      </c>
      <c r="C35" s="23" t="s">
        <v>24</v>
      </c>
      <c r="D35" s="22" t="n">
        <v>0.125</v>
      </c>
      <c r="E35" s="22" t="n">
        <v>0.125</v>
      </c>
      <c r="F35" s="22" t="n">
        <v>0.2</v>
      </c>
      <c r="G35" s="27" t="n">
        <v>0.25</v>
      </c>
      <c r="H35" s="22" t="n">
        <v>0</v>
      </c>
      <c r="AMH35" s="0"/>
      <c r="AMI35" s="0"/>
      <c r="AMJ35" s="0"/>
    </row>
    <row r="36" s="15" customFormat="true" ht="12.8" hidden="false" customHeight="false" outlineLevel="0" collapsed="false">
      <c r="A36" s="30" t="s">
        <v>28</v>
      </c>
      <c r="B36" s="31" t="s">
        <v>29</v>
      </c>
      <c r="C36" s="31"/>
      <c r="D36" s="31"/>
      <c r="E36" s="31"/>
      <c r="F36" s="31"/>
      <c r="G36" s="31"/>
      <c r="H36" s="31"/>
      <c r="AMH36" s="0"/>
      <c r="AMI36" s="0"/>
      <c r="AMJ36" s="0"/>
    </row>
    <row r="37" s="15" customFormat="true" ht="12.8" hidden="false" customHeight="false" outlineLevel="0" collapsed="false">
      <c r="A37" s="30"/>
      <c r="B37" s="23" t="s">
        <v>30</v>
      </c>
      <c r="C37" s="23" t="s">
        <v>31</v>
      </c>
      <c r="D37" s="22" t="n">
        <v>0.15</v>
      </c>
      <c r="E37" s="22" t="n">
        <v>0.15</v>
      </c>
      <c r="F37" s="22" t="n">
        <v>0.2</v>
      </c>
      <c r="G37" s="27" t="n">
        <v>0.25</v>
      </c>
      <c r="H37" s="22" t="n">
        <v>0</v>
      </c>
      <c r="AMH37" s="0"/>
      <c r="AMI37" s="0"/>
      <c r="AMJ37" s="0"/>
    </row>
    <row r="38" s="15" customFormat="true" ht="12.8" hidden="false" customHeight="false" outlineLevel="0" collapsed="false">
      <c r="A38" s="30"/>
      <c r="B38" s="23" t="s">
        <v>32</v>
      </c>
      <c r="C38" s="23" t="s">
        <v>24</v>
      </c>
      <c r="D38" s="32" t="n">
        <f aca="false">D37*G79</f>
        <v>0.06</v>
      </c>
      <c r="E38" s="32" t="n">
        <f aca="false">E37*G79</f>
        <v>0.06</v>
      </c>
      <c r="F38" s="32" t="n">
        <f aca="false">F37*G79</f>
        <v>0.08</v>
      </c>
      <c r="G38" s="33" t="n">
        <f aca="false">G37*G79</f>
        <v>0.1</v>
      </c>
      <c r="H38" s="32" t="n">
        <f aca="false">H37*G79</f>
        <v>0</v>
      </c>
      <c r="AMH38" s="0"/>
      <c r="AMI38" s="0"/>
      <c r="AMJ38" s="0"/>
    </row>
    <row r="39" s="15" customFormat="true" ht="12.8" hidden="false" customHeight="false" outlineLevel="0" collapsed="false">
      <c r="A39" s="30"/>
      <c r="B39" s="23" t="s">
        <v>33</v>
      </c>
      <c r="C39" s="23" t="s">
        <v>24</v>
      </c>
      <c r="D39" s="22" t="n">
        <v>0.125</v>
      </c>
      <c r="E39" s="22" t="n">
        <v>0.125</v>
      </c>
      <c r="F39" s="22" t="n">
        <v>0.15</v>
      </c>
      <c r="G39" s="27" t="n">
        <v>0.25</v>
      </c>
      <c r="H39" s="22" t="n">
        <v>0</v>
      </c>
      <c r="AMH39" s="0"/>
      <c r="AMI39" s="0"/>
      <c r="AMJ39" s="0"/>
    </row>
    <row r="40" s="15" customFormat="true" ht="12.8" hidden="false" customHeight="false" outlineLevel="0" collapsed="false">
      <c r="A40" s="30"/>
      <c r="B40" s="23" t="s">
        <v>34</v>
      </c>
      <c r="C40" s="23" t="s">
        <v>24</v>
      </c>
      <c r="D40" s="22" t="n">
        <f aca="false">D38+D39</f>
        <v>0.185</v>
      </c>
      <c r="E40" s="22" t="n">
        <f aca="false">E38+E39</f>
        <v>0.185</v>
      </c>
      <c r="F40" s="22" t="n">
        <f aca="false">F38+F39</f>
        <v>0.23</v>
      </c>
      <c r="G40" s="27" t="n">
        <f aca="false">G38+G39</f>
        <v>0.35</v>
      </c>
      <c r="H40" s="22" t="n">
        <v>0</v>
      </c>
      <c r="AMH40" s="0"/>
      <c r="AMI40" s="0"/>
      <c r="AMJ40" s="0"/>
    </row>
    <row r="41" s="15" customFormat="true" ht="12.8" hidden="false" customHeight="false" outlineLevel="0" collapsed="false">
      <c r="A41" s="34" t="s">
        <v>35</v>
      </c>
      <c r="B41" s="23" t="s">
        <v>36</v>
      </c>
      <c r="C41" s="23" t="s">
        <v>24</v>
      </c>
      <c r="D41" s="29" t="n">
        <v>0.15</v>
      </c>
      <c r="E41" s="22" t="n">
        <v>0.1</v>
      </c>
      <c r="F41" s="22" t="n">
        <v>0.14</v>
      </c>
      <c r="G41" s="27" t="n">
        <v>0.14</v>
      </c>
      <c r="H41" s="22" t="n">
        <v>0</v>
      </c>
      <c r="AMH41" s="0"/>
      <c r="AMI41" s="0"/>
      <c r="AMJ41" s="0"/>
    </row>
    <row r="42" s="15" customFormat="true" ht="12.8" hidden="false" customHeight="false" outlineLevel="0" collapsed="false">
      <c r="A42" s="34"/>
      <c r="B42" s="23" t="s">
        <v>37</v>
      </c>
      <c r="C42" s="23" t="s">
        <v>24</v>
      </c>
      <c r="D42" s="22" t="n">
        <v>0.125</v>
      </c>
      <c r="E42" s="22" t="n">
        <v>0.1</v>
      </c>
      <c r="F42" s="22" t="n">
        <v>0.125</v>
      </c>
      <c r="G42" s="27" t="n">
        <v>0.125</v>
      </c>
      <c r="H42" s="22" t="n">
        <v>0</v>
      </c>
      <c r="AMH42" s="0"/>
      <c r="AMI42" s="0"/>
      <c r="AMJ42" s="0"/>
    </row>
    <row r="43" s="15" customFormat="true" ht="12.8" hidden="false" customHeight="false" outlineLevel="0" collapsed="false">
      <c r="A43" s="34"/>
      <c r="B43" s="23" t="s">
        <v>38</v>
      </c>
      <c r="C43" s="23" t="s">
        <v>24</v>
      </c>
      <c r="D43" s="22" t="n">
        <v>0.1</v>
      </c>
      <c r="E43" s="22" t="n">
        <v>0.125</v>
      </c>
      <c r="F43" s="22" t="n">
        <v>0.125</v>
      </c>
      <c r="G43" s="27" t="n">
        <v>0.125</v>
      </c>
      <c r="H43" s="22" t="n">
        <v>0</v>
      </c>
      <c r="AMH43" s="0"/>
      <c r="AMI43" s="0"/>
      <c r="AMJ43" s="0"/>
    </row>
    <row r="44" s="15" customFormat="true" ht="12.8" hidden="false" customHeight="false" outlineLevel="0" collapsed="false">
      <c r="A44" s="34"/>
      <c r="B44" s="23" t="s">
        <v>39</v>
      </c>
      <c r="C44" s="23" t="s">
        <v>24</v>
      </c>
      <c r="D44" s="27" t="n">
        <v>0</v>
      </c>
      <c r="E44" s="22" t="n">
        <v>0.01</v>
      </c>
      <c r="F44" s="22" t="n">
        <v>0.05</v>
      </c>
      <c r="G44" s="27" t="n">
        <v>0.05</v>
      </c>
      <c r="H44" s="22" t="n">
        <v>0</v>
      </c>
      <c r="AMH44" s="0"/>
      <c r="AMI44" s="0"/>
      <c r="AMJ44" s="0"/>
    </row>
    <row r="45" s="15" customFormat="true" ht="12.8" hidden="false" customHeight="false" outlineLevel="0" collapsed="false">
      <c r="AMH45" s="0"/>
      <c r="AMI45" s="0"/>
      <c r="AMJ45" s="0"/>
    </row>
    <row r="46" s="15" customFormat="true" ht="12.8" hidden="false" customHeight="false" outlineLevel="0" collapsed="false">
      <c r="AMH46" s="0"/>
      <c r="AMI46" s="0"/>
      <c r="AMJ46" s="0"/>
    </row>
    <row r="47" s="15" customFormat="true" ht="17.15" hidden="false" customHeight="false" outlineLevel="0" collapsed="false">
      <c r="A47" s="15" t="s">
        <v>43</v>
      </c>
      <c r="AMH47" s="0"/>
      <c r="AMI47" s="0"/>
      <c r="AMJ47" s="0"/>
    </row>
    <row r="48" s="15" customFormat="true" ht="12.8" hidden="false" customHeight="false" outlineLevel="0" collapsed="false">
      <c r="AMH48" s="0"/>
      <c r="AMI48" s="0"/>
      <c r="AMJ48" s="0"/>
    </row>
    <row r="49" customFormat="false" ht="35" hidden="false" customHeight="true" outlineLevel="0" collapsed="false">
      <c r="A49" s="37"/>
      <c r="B49" s="38" t="s">
        <v>15</v>
      </c>
      <c r="C49" s="39" t="s">
        <v>16</v>
      </c>
      <c r="D49" s="39" t="s">
        <v>17</v>
      </c>
      <c r="E49" s="39" t="s">
        <v>18</v>
      </c>
      <c r="F49" s="39" t="s">
        <v>19</v>
      </c>
      <c r="G49" s="39" t="s">
        <v>20</v>
      </c>
      <c r="H49" s="39" t="s">
        <v>42</v>
      </c>
    </row>
    <row r="50" customFormat="false" ht="12.8" hidden="false" customHeight="false" outlineLevel="0" collapsed="false">
      <c r="A50" s="39" t="s">
        <v>22</v>
      </c>
      <c r="B50" s="37" t="s">
        <v>23</v>
      </c>
      <c r="C50" s="37" t="s">
        <v>24</v>
      </c>
      <c r="D50" s="40" t="n">
        <v>0.03</v>
      </c>
      <c r="E50" s="40" t="n">
        <v>0.03</v>
      </c>
      <c r="F50" s="40" t="n">
        <v>0.075</v>
      </c>
      <c r="G50" s="41" t="n">
        <v>0.1</v>
      </c>
      <c r="H50" s="40" t="n">
        <v>0</v>
      </c>
      <c r="I50" s="42"/>
      <c r="J50" s="43"/>
    </row>
    <row r="51" customFormat="false" ht="12.8" hidden="false" customHeight="false" outlineLevel="0" collapsed="false">
      <c r="A51" s="25" t="s">
        <v>25</v>
      </c>
      <c r="B51" s="37" t="s">
        <v>26</v>
      </c>
      <c r="C51" s="37" t="s">
        <v>24</v>
      </c>
      <c r="D51" s="44" t="n">
        <v>0.04</v>
      </c>
      <c r="E51" s="40" t="n">
        <v>0.03</v>
      </c>
      <c r="F51" s="40" t="n">
        <v>0.05</v>
      </c>
      <c r="G51" s="41" t="n">
        <v>0.06</v>
      </c>
      <c r="H51" s="40" t="n">
        <v>0</v>
      </c>
      <c r="I51" s="42"/>
      <c r="J51" s="43"/>
    </row>
    <row r="52" customFormat="false" ht="12.8" hidden="false" customHeight="false" outlineLevel="0" collapsed="false">
      <c r="A52" s="25"/>
      <c r="B52" s="37" t="s">
        <v>27</v>
      </c>
      <c r="C52" s="37" t="s">
        <v>24</v>
      </c>
      <c r="D52" s="40" t="n">
        <v>0.125</v>
      </c>
      <c r="E52" s="40" t="n">
        <v>0.125</v>
      </c>
      <c r="F52" s="40" t="n">
        <v>0.2</v>
      </c>
      <c r="G52" s="41" t="n">
        <v>0.25</v>
      </c>
      <c r="H52" s="40" t="n">
        <v>0</v>
      </c>
      <c r="I52" s="42"/>
      <c r="J52" s="43"/>
    </row>
    <row r="53" customFormat="false" ht="12.8" hidden="false" customHeight="false" outlineLevel="0" collapsed="false">
      <c r="A53" s="39" t="s">
        <v>28</v>
      </c>
      <c r="B53" s="45" t="s">
        <v>29</v>
      </c>
      <c r="C53" s="45"/>
      <c r="D53" s="45"/>
      <c r="E53" s="45"/>
      <c r="F53" s="45"/>
      <c r="G53" s="45"/>
      <c r="H53" s="45"/>
      <c r="I53" s="42"/>
      <c r="J53" s="43"/>
    </row>
    <row r="54" customFormat="false" ht="12.8" hidden="false" customHeight="false" outlineLevel="0" collapsed="false">
      <c r="A54" s="39"/>
      <c r="B54" s="37" t="s">
        <v>30</v>
      </c>
      <c r="C54" s="37" t="s">
        <v>31</v>
      </c>
      <c r="D54" s="40" t="n">
        <v>0.15</v>
      </c>
      <c r="E54" s="40" t="n">
        <v>0.15</v>
      </c>
      <c r="F54" s="40" t="n">
        <v>0.2</v>
      </c>
      <c r="G54" s="41" t="n">
        <v>0.25</v>
      </c>
      <c r="H54" s="40" t="n">
        <v>0</v>
      </c>
      <c r="I54" s="42"/>
      <c r="J54" s="43"/>
    </row>
    <row r="55" customFormat="false" ht="12.8" hidden="false" customHeight="false" outlineLevel="0" collapsed="false">
      <c r="A55" s="39"/>
      <c r="B55" s="37" t="s">
        <v>32</v>
      </c>
      <c r="C55" s="37" t="s">
        <v>24</v>
      </c>
      <c r="D55" s="40" t="n">
        <f aca="false">D54*C79</f>
        <v>0.06</v>
      </c>
      <c r="E55" s="40" t="n">
        <f aca="false">E54*C79</f>
        <v>0.06</v>
      </c>
      <c r="F55" s="40" t="n">
        <f aca="false">F54*C79</f>
        <v>0.08</v>
      </c>
      <c r="G55" s="41" t="n">
        <f aca="false">G54*C79</f>
        <v>0.1</v>
      </c>
      <c r="H55" s="40" t="n">
        <v>0</v>
      </c>
      <c r="I55" s="43"/>
      <c r="J55" s="43"/>
    </row>
    <row r="56" customFormat="false" ht="12.8" hidden="false" customHeight="false" outlineLevel="0" collapsed="false">
      <c r="A56" s="39"/>
      <c r="B56" s="37" t="s">
        <v>44</v>
      </c>
      <c r="C56" s="37" t="s">
        <v>24</v>
      </c>
      <c r="D56" s="40" t="n">
        <v>0.125</v>
      </c>
      <c r="E56" s="40" t="n">
        <v>0.125</v>
      </c>
      <c r="F56" s="40" t="n">
        <v>0.15</v>
      </c>
      <c r="G56" s="41" t="n">
        <v>0.25</v>
      </c>
      <c r="H56" s="40" t="n">
        <v>0</v>
      </c>
      <c r="I56" s="43"/>
      <c r="J56" s="43"/>
    </row>
    <row r="57" customFormat="false" ht="12.8" hidden="false" customHeight="false" outlineLevel="0" collapsed="false">
      <c r="A57" s="39"/>
      <c r="B57" s="37" t="s">
        <v>34</v>
      </c>
      <c r="C57" s="37" t="s">
        <v>24</v>
      </c>
      <c r="D57" s="40" t="n">
        <f aca="false">D55+D56</f>
        <v>0.185</v>
      </c>
      <c r="E57" s="40" t="n">
        <f aca="false">E55+E56</f>
        <v>0.185</v>
      </c>
      <c r="F57" s="40" t="n">
        <f aca="false">F55+F56</f>
        <v>0.23</v>
      </c>
      <c r="G57" s="41" t="n">
        <f aca="false">G55+G56</f>
        <v>0.35</v>
      </c>
      <c r="H57" s="40" t="n">
        <v>0</v>
      </c>
      <c r="I57" s="43"/>
      <c r="J57" s="43"/>
    </row>
    <row r="58" customFormat="false" ht="12.8" hidden="false" customHeight="false" outlineLevel="0" collapsed="false">
      <c r="A58" s="39" t="s">
        <v>35</v>
      </c>
      <c r="B58" s="37" t="s">
        <v>36</v>
      </c>
      <c r="C58" s="37" t="s">
        <v>24</v>
      </c>
      <c r="D58" s="44" t="n">
        <v>0.15</v>
      </c>
      <c r="E58" s="40" t="n">
        <v>0.1</v>
      </c>
      <c r="F58" s="40" t="n">
        <v>0.14</v>
      </c>
      <c r="G58" s="41" t="n">
        <v>0.14</v>
      </c>
      <c r="H58" s="40" t="n">
        <v>0</v>
      </c>
      <c r="I58" s="43"/>
      <c r="J58" s="43"/>
    </row>
    <row r="59" customFormat="false" ht="12.8" hidden="false" customHeight="false" outlineLevel="0" collapsed="false">
      <c r="A59" s="39"/>
      <c r="B59" s="37" t="s">
        <v>37</v>
      </c>
      <c r="C59" s="37" t="s">
        <v>24</v>
      </c>
      <c r="D59" s="40" t="n">
        <v>0.125</v>
      </c>
      <c r="E59" s="40" t="n">
        <v>0.1</v>
      </c>
      <c r="F59" s="40" t="n">
        <v>0.125</v>
      </c>
      <c r="G59" s="41" t="n">
        <v>0.125</v>
      </c>
      <c r="H59" s="40" t="n">
        <v>0</v>
      </c>
      <c r="I59" s="43"/>
    </row>
    <row r="60" customFormat="false" ht="12.8" hidden="false" customHeight="false" outlineLevel="0" collapsed="false">
      <c r="A60" s="39"/>
      <c r="B60" s="37" t="s">
        <v>38</v>
      </c>
      <c r="C60" s="37" t="s">
        <v>24</v>
      </c>
      <c r="D60" s="40" t="n">
        <v>0.1</v>
      </c>
      <c r="E60" s="40" t="n">
        <v>0.125</v>
      </c>
      <c r="F60" s="40" t="n">
        <v>0.125</v>
      </c>
      <c r="G60" s="41" t="n">
        <v>0.125</v>
      </c>
      <c r="H60" s="40" t="n">
        <v>0</v>
      </c>
      <c r="I60" s="43"/>
    </row>
    <row r="61" customFormat="false" ht="12.8" hidden="false" customHeight="false" outlineLevel="0" collapsed="false">
      <c r="A61" s="39"/>
      <c r="B61" s="37" t="s">
        <v>39</v>
      </c>
      <c r="C61" s="37" t="s">
        <v>24</v>
      </c>
      <c r="D61" s="41" t="n">
        <v>0</v>
      </c>
      <c r="E61" s="40" t="n">
        <v>0.01</v>
      </c>
      <c r="F61" s="40" t="n">
        <v>0.05</v>
      </c>
      <c r="G61" s="41" t="n">
        <v>0.05</v>
      </c>
      <c r="H61" s="40" t="n">
        <v>0</v>
      </c>
      <c r="I61" s="43"/>
    </row>
    <row r="62" s="15" customFormat="true" ht="12.8" hidden="false" customHeight="false" outlineLevel="0" collapsed="false">
      <c r="AMH62" s="0"/>
      <c r="AMI62" s="0"/>
      <c r="AMJ62" s="0"/>
    </row>
    <row r="63" s="15" customFormat="true" ht="12.8" hidden="false" customHeight="false" outlineLevel="0" collapsed="false">
      <c r="A63" s="46" t="s">
        <v>45</v>
      </c>
      <c r="AMH63" s="0"/>
      <c r="AMI63" s="0"/>
      <c r="AMJ63" s="0"/>
    </row>
    <row r="64" s="15" customFormat="true" ht="12.8" hidden="false" customHeight="false" outlineLevel="0" collapsed="false">
      <c r="A64" s="46" t="s">
        <v>46</v>
      </c>
      <c r="AMH64" s="0"/>
      <c r="AMI64" s="0"/>
      <c r="AMJ64" s="0"/>
    </row>
    <row r="65" s="15" customFormat="true" ht="12.8" hidden="false" customHeight="false" outlineLevel="0" collapsed="false">
      <c r="A65" s="46" t="s">
        <v>47</v>
      </c>
      <c r="AMH65" s="0"/>
      <c r="AMI65" s="0"/>
      <c r="AMJ65" s="0"/>
    </row>
    <row r="66" s="15" customFormat="true" ht="12.8" hidden="false" customHeight="false" outlineLevel="0" collapsed="false">
      <c r="A66" s="46" t="s">
        <v>48</v>
      </c>
      <c r="AMH66" s="0"/>
      <c r="AMI66" s="0"/>
      <c r="AMJ66" s="0"/>
    </row>
    <row r="67" s="15" customFormat="true" ht="12.8" hidden="false" customHeight="false" outlineLevel="0" collapsed="false">
      <c r="A67" s="46" t="s">
        <v>49</v>
      </c>
      <c r="AMH67" s="0"/>
      <c r="AMI67" s="0"/>
      <c r="AMJ67" s="0"/>
    </row>
    <row r="68" s="15" customFormat="true" ht="12.8" hidden="false" customHeight="false" outlineLevel="0" collapsed="false">
      <c r="A68" s="46"/>
      <c r="AMH68" s="0"/>
      <c r="AMI68" s="0"/>
      <c r="AMJ68" s="0"/>
    </row>
    <row r="69" s="18" customFormat="true" ht="28.35" hidden="false" customHeight="true" outlineLevel="0" collapsed="false">
      <c r="A69" s="17" t="s">
        <v>50</v>
      </c>
      <c r="B69" s="17"/>
      <c r="C69" s="17"/>
      <c r="D69" s="17"/>
      <c r="E69" s="17"/>
      <c r="F69" s="17"/>
      <c r="G69" s="17"/>
      <c r="H69" s="17"/>
      <c r="AMH69" s="19"/>
      <c r="AMI69" s="19"/>
      <c r="AMJ69" s="19"/>
    </row>
    <row r="70" s="15" customFormat="true" ht="12.8" hidden="false" customHeight="false" outlineLevel="0" collapsed="false">
      <c r="AMH70" s="0"/>
      <c r="AMI70" s="0"/>
      <c r="AMJ70" s="0"/>
    </row>
    <row r="71" s="15" customFormat="true" ht="12.8" hidden="false" customHeight="false" outlineLevel="0" collapsed="false">
      <c r="A71" s="47" t="s">
        <v>51</v>
      </c>
      <c r="D71" s="48"/>
      <c r="AMH71" s="0"/>
      <c r="AMI71" s="0"/>
      <c r="AMJ71" s="0"/>
    </row>
    <row r="72" s="15" customFormat="true" ht="12.8" hidden="false" customHeight="false" outlineLevel="0" collapsed="false">
      <c r="A72" s="47"/>
      <c r="D72" s="48"/>
      <c r="AMH72" s="0"/>
      <c r="AMI72" s="0"/>
      <c r="AMJ72" s="0"/>
    </row>
    <row r="73" s="15" customFormat="true" ht="17.35" hidden="false" customHeight="false" outlineLevel="0" collapsed="false">
      <c r="A73" s="21" t="s">
        <v>52</v>
      </c>
      <c r="B73" s="0"/>
      <c r="C73" s="22"/>
      <c r="D73" s="48"/>
      <c r="E73" s="21" t="s">
        <v>52</v>
      </c>
      <c r="F73" s="0"/>
      <c r="G73" s="22"/>
      <c r="AMH73" s="0"/>
      <c r="AMI73" s="0"/>
      <c r="AMJ73" s="0"/>
    </row>
    <row r="74" s="15" customFormat="true" ht="12.8" hidden="false" customHeight="false" outlineLevel="0" collapsed="false">
      <c r="A74" s="49"/>
      <c r="D74" s="48"/>
      <c r="AMH74" s="0"/>
      <c r="AMI74" s="0"/>
      <c r="AMJ74" s="0"/>
    </row>
    <row r="75" s="15" customFormat="true" ht="22.7" hidden="false" customHeight="true" outlineLevel="0" collapsed="false">
      <c r="A75" s="50" t="s">
        <v>53</v>
      </c>
      <c r="B75" s="50"/>
      <c r="C75" s="50"/>
      <c r="D75" s="48"/>
      <c r="E75" s="51" t="s">
        <v>54</v>
      </c>
      <c r="F75" s="51"/>
      <c r="G75" s="51"/>
      <c r="AMH75" s="0"/>
      <c r="AMI75" s="0"/>
      <c r="AMJ75" s="0"/>
    </row>
    <row r="76" customFormat="false" ht="12.95" hidden="false" customHeight="true" outlineLevel="0" collapsed="false">
      <c r="A76" s="52"/>
      <c r="B76" s="52" t="s">
        <v>55</v>
      </c>
      <c r="C76" s="53" t="n">
        <v>20</v>
      </c>
      <c r="D76" s="54" t="s">
        <v>56</v>
      </c>
      <c r="E76" s="52"/>
      <c r="F76" s="52" t="s">
        <v>55</v>
      </c>
      <c r="G76" s="53" t="n">
        <v>20</v>
      </c>
      <c r="H76" s="54" t="s">
        <v>56</v>
      </c>
      <c r="I76" s="15"/>
      <c r="J76" s="15"/>
      <c r="K76" s="15"/>
      <c r="L76" s="15"/>
      <c r="N76" s="15"/>
      <c r="O76" s="15"/>
      <c r="P76" s="15"/>
      <c r="Q76" s="0"/>
      <c r="R76" s="15"/>
      <c r="S76" s="15"/>
    </row>
    <row r="77" customFormat="false" ht="12.95" hidden="false" customHeight="true" outlineLevel="0" collapsed="false">
      <c r="A77" s="52"/>
      <c r="B77" s="52" t="s">
        <v>57</v>
      </c>
      <c r="C77" s="53"/>
      <c r="D77" s="54"/>
      <c r="E77" s="52"/>
      <c r="F77" s="52" t="s">
        <v>57</v>
      </c>
      <c r="G77" s="53"/>
      <c r="H77" s="54"/>
      <c r="I77" s="15"/>
      <c r="J77" s="15"/>
      <c r="K77" s="15"/>
      <c r="L77" s="15"/>
      <c r="N77" s="15"/>
      <c r="O77" s="15"/>
      <c r="P77" s="15"/>
      <c r="Q77" s="0"/>
      <c r="R77" s="15"/>
      <c r="S77" s="15"/>
    </row>
    <row r="78" s="15" customFormat="true" ht="12.95" hidden="false" customHeight="true" outlineLevel="0" collapsed="false">
      <c r="A78" s="55" t="s">
        <v>58</v>
      </c>
      <c r="B78" s="55"/>
      <c r="C78" s="55"/>
      <c r="D78" s="56"/>
      <c r="E78" s="55" t="s">
        <v>58</v>
      </c>
      <c r="F78" s="55"/>
      <c r="G78" s="55"/>
      <c r="H78" s="56"/>
      <c r="J78" s="13"/>
      <c r="K78" s="13"/>
      <c r="L78" s="13"/>
      <c r="Q78" s="0"/>
      <c r="R78" s="0"/>
      <c r="AMH78" s="0"/>
      <c r="AMI78" s="0"/>
      <c r="AMJ78" s="0"/>
    </row>
    <row r="79" customFormat="false" ht="12.95" hidden="false" customHeight="true" outlineLevel="0" collapsed="false">
      <c r="A79" s="52" t="s">
        <v>30</v>
      </c>
      <c r="B79" s="52" t="s">
        <v>59</v>
      </c>
      <c r="C79" s="57" t="n">
        <v>0.4</v>
      </c>
      <c r="D79" s="54" t="s">
        <v>56</v>
      </c>
      <c r="E79" s="52" t="s">
        <v>30</v>
      </c>
      <c r="F79" s="52" t="s">
        <v>59</v>
      </c>
      <c r="G79" s="57" t="n">
        <v>0.4</v>
      </c>
      <c r="H79" s="54" t="s">
        <v>56</v>
      </c>
      <c r="I79" s="15"/>
    </row>
    <row r="80" customFormat="false" ht="12.95" hidden="false" customHeight="true" outlineLevel="0" collapsed="false">
      <c r="A80" s="52"/>
      <c r="B80" s="52" t="s">
        <v>60</v>
      </c>
      <c r="C80" s="58" t="n">
        <v>0</v>
      </c>
      <c r="D80" s="0"/>
      <c r="E80" s="52"/>
      <c r="F80" s="52" t="s">
        <v>60</v>
      </c>
      <c r="G80" s="58" t="n">
        <v>0</v>
      </c>
      <c r="H80" s="0"/>
      <c r="I80" s="15"/>
    </row>
    <row r="81" s="15" customFormat="true" ht="39.95" hidden="false" customHeight="true" outlineLevel="0" collapsed="false">
      <c r="A81" s="59" t="s">
        <v>61</v>
      </c>
      <c r="B81" s="59"/>
      <c r="C81" s="59"/>
      <c r="E81" s="59" t="s">
        <v>61</v>
      </c>
      <c r="F81" s="59"/>
      <c r="G81" s="59"/>
      <c r="J81" s="13"/>
      <c r="K81" s="13"/>
      <c r="L81" s="13"/>
      <c r="AMH81" s="0"/>
      <c r="AMI81" s="0"/>
      <c r="AMJ81" s="0"/>
    </row>
    <row r="82" s="15" customFormat="true" ht="12.95" hidden="false" customHeight="true" outlineLevel="0" collapsed="false">
      <c r="A82" s="60" t="s">
        <v>62</v>
      </c>
      <c r="B82" s="60"/>
      <c r="C82" s="60"/>
      <c r="E82" s="60" t="s">
        <v>62</v>
      </c>
      <c r="F82" s="60"/>
      <c r="G82" s="60"/>
      <c r="J82" s="13"/>
      <c r="K82" s="13"/>
      <c r="L82" s="61" t="s">
        <v>63</v>
      </c>
      <c r="M82" s="24" t="s">
        <v>53</v>
      </c>
      <c r="N82" s="24" t="s">
        <v>54</v>
      </c>
      <c r="AMH82" s="0"/>
      <c r="AMI82" s="0"/>
      <c r="AMJ82" s="0"/>
    </row>
    <row r="83" customFormat="false" ht="12.95" hidden="false" customHeight="true" outlineLevel="0" collapsed="false">
      <c r="A83" s="52" t="s">
        <v>22</v>
      </c>
      <c r="B83" s="62" t="s">
        <v>64</v>
      </c>
      <c r="C83" s="63" t="n">
        <v>4</v>
      </c>
      <c r="D83" s="54" t="s">
        <v>56</v>
      </c>
      <c r="E83" s="52" t="s">
        <v>22</v>
      </c>
      <c r="F83" s="62" t="s">
        <v>64</v>
      </c>
      <c r="G83" s="63" t="n">
        <v>4</v>
      </c>
      <c r="H83" s="54" t="s">
        <v>56</v>
      </c>
      <c r="I83" s="15"/>
      <c r="L83" s="61"/>
      <c r="M83" s="64" t="n">
        <f aca="false">C83/C76</f>
        <v>0.2</v>
      </c>
      <c r="N83" s="65" t="n">
        <f aca="false">G83/G76</f>
        <v>0.2</v>
      </c>
    </row>
    <row r="84" customFormat="false" ht="12.95" hidden="false" customHeight="true" outlineLevel="0" collapsed="false">
      <c r="A84" s="52"/>
      <c r="B84" s="62" t="s">
        <v>65</v>
      </c>
      <c r="C84" s="63" t="n">
        <v>12</v>
      </c>
      <c r="D84" s="54" t="s">
        <v>56</v>
      </c>
      <c r="E84" s="52"/>
      <c r="F84" s="62" t="s">
        <v>65</v>
      </c>
      <c r="G84" s="63" t="n">
        <v>12</v>
      </c>
      <c r="H84" s="54" t="s">
        <v>56</v>
      </c>
      <c r="I84" s="15"/>
      <c r="L84" s="61"/>
      <c r="M84" s="65" t="n">
        <f aca="false">C84/C76</f>
        <v>0.6</v>
      </c>
      <c r="N84" s="65" t="n">
        <f aca="false">G84/G76</f>
        <v>0.6</v>
      </c>
    </row>
    <row r="85" customFormat="false" ht="12.95" hidden="false" customHeight="true" outlineLevel="0" collapsed="false">
      <c r="A85" s="52"/>
      <c r="B85" s="62" t="s">
        <v>66</v>
      </c>
      <c r="C85" s="63" t="n">
        <v>4</v>
      </c>
      <c r="D85" s="54" t="s">
        <v>56</v>
      </c>
      <c r="E85" s="52"/>
      <c r="F85" s="62" t="s">
        <v>66</v>
      </c>
      <c r="G85" s="63" t="n">
        <v>4</v>
      </c>
      <c r="H85" s="54" t="s">
        <v>56</v>
      </c>
      <c r="I85" s="15"/>
      <c r="L85" s="61"/>
      <c r="M85" s="65" t="n">
        <f aca="false">C85/C76</f>
        <v>0.2</v>
      </c>
      <c r="N85" s="65" t="n">
        <f aca="false">G85/G76</f>
        <v>0.2</v>
      </c>
    </row>
    <row r="86" s="15" customFormat="true" ht="12.95" hidden="false" customHeight="true" outlineLevel="0" collapsed="false">
      <c r="A86" s="52"/>
      <c r="B86" s="62" t="s">
        <v>67</v>
      </c>
      <c r="C86" s="66" t="n">
        <f aca="false">SUM(C83:C85)</f>
        <v>20</v>
      </c>
      <c r="E86" s="52"/>
      <c r="F86" s="62" t="s">
        <v>67</v>
      </c>
      <c r="G86" s="66" t="n">
        <f aca="false">SUM(G83:G85)</f>
        <v>20</v>
      </c>
      <c r="I86" s="67"/>
      <c r="J86" s="13"/>
      <c r="K86" s="13"/>
      <c r="L86" s="61"/>
      <c r="M86" s="68" t="n">
        <f aca="false">SUM(M83:M85)</f>
        <v>1</v>
      </c>
      <c r="N86" s="68" t="n">
        <f aca="false">SUM(N83:N85)</f>
        <v>1</v>
      </c>
      <c r="AMH86" s="0"/>
      <c r="AMI86" s="0"/>
      <c r="AMJ86" s="0"/>
    </row>
    <row r="87" s="15" customFormat="true" ht="19.7" hidden="false" customHeight="true" outlineLevel="0" collapsed="false">
      <c r="A87" s="69" t="s">
        <v>68</v>
      </c>
      <c r="B87" s="69"/>
      <c r="C87" s="69"/>
      <c r="E87" s="69" t="s">
        <v>68</v>
      </c>
      <c r="F87" s="69"/>
      <c r="G87" s="69"/>
      <c r="I87" s="67"/>
      <c r="J87" s="13"/>
      <c r="K87" s="13"/>
      <c r="L87" s="61"/>
      <c r="M87" s="68"/>
      <c r="N87" s="68"/>
      <c r="AMH87" s="0"/>
      <c r="AMI87" s="0"/>
      <c r="AMJ87" s="0"/>
    </row>
    <row r="88" customFormat="false" ht="12.95" hidden="false" customHeight="true" outlineLevel="0" collapsed="false">
      <c r="A88" s="52" t="s">
        <v>69</v>
      </c>
      <c r="B88" s="52" t="s">
        <v>70</v>
      </c>
      <c r="C88" s="70" t="n">
        <v>0</v>
      </c>
      <c r="D88" s="15"/>
      <c r="E88" s="52" t="s">
        <v>69</v>
      </c>
      <c r="F88" s="52" t="s">
        <v>70</v>
      </c>
      <c r="G88" s="70" t="n">
        <v>0</v>
      </c>
      <c r="H88" s="15"/>
      <c r="I88" s="15"/>
      <c r="M88" s="61"/>
      <c r="N88" s="71"/>
    </row>
    <row r="89" customFormat="false" ht="12.95" hidden="false" customHeight="true" outlineLevel="0" collapsed="false">
      <c r="A89" s="52"/>
      <c r="B89" s="52" t="s">
        <v>71</v>
      </c>
      <c r="C89" s="70" t="n">
        <v>0</v>
      </c>
      <c r="D89" s="15"/>
      <c r="E89" s="52"/>
      <c r="F89" s="52" t="s">
        <v>71</v>
      </c>
      <c r="G89" s="70" t="n">
        <v>0</v>
      </c>
      <c r="H89" s="15"/>
      <c r="I89" s="15"/>
      <c r="M89" s="61"/>
      <c r="N89" s="71"/>
    </row>
    <row r="90" customFormat="false" ht="21.3" hidden="false" customHeight="true" outlineLevel="0" collapsed="false">
      <c r="A90" s="69" t="s">
        <v>72</v>
      </c>
      <c r="B90" s="69"/>
      <c r="C90" s="69"/>
      <c r="D90" s="15"/>
      <c r="E90" s="69" t="s">
        <v>72</v>
      </c>
      <c r="F90" s="69"/>
      <c r="G90" s="69"/>
      <c r="H90" s="15"/>
      <c r="I90" s="15"/>
      <c r="M90" s="61"/>
      <c r="N90" s="71"/>
    </row>
    <row r="91" customFormat="false" ht="12.95" hidden="false" customHeight="true" outlineLevel="0" collapsed="false">
      <c r="A91" s="52" t="s">
        <v>44</v>
      </c>
      <c r="B91" s="52" t="s">
        <v>73</v>
      </c>
      <c r="C91" s="70" t="n">
        <v>0</v>
      </c>
      <c r="D91" s="16"/>
      <c r="E91" s="52" t="s">
        <v>44</v>
      </c>
      <c r="F91" s="52" t="s">
        <v>73</v>
      </c>
      <c r="G91" s="70" t="n">
        <v>0</v>
      </c>
      <c r="H91" s="16"/>
      <c r="I91" s="15"/>
      <c r="M91" s="61"/>
      <c r="N91" s="71"/>
    </row>
    <row r="92" customFormat="false" ht="12.95" hidden="false" customHeight="true" outlineLevel="0" collapsed="false">
      <c r="A92" s="52"/>
      <c r="B92" s="52" t="s">
        <v>74</v>
      </c>
      <c r="C92" s="70" t="n">
        <v>0</v>
      </c>
      <c r="D92" s="15"/>
      <c r="E92" s="52"/>
      <c r="F92" s="52" t="s">
        <v>74</v>
      </c>
      <c r="G92" s="70" t="n">
        <v>0</v>
      </c>
      <c r="H92" s="15"/>
      <c r="I92" s="15"/>
      <c r="M92" s="61"/>
      <c r="N92" s="71"/>
    </row>
    <row r="93" customFormat="false" ht="25.45" hidden="false" customHeight="true" outlineLevel="0" collapsed="false">
      <c r="A93" s="52"/>
      <c r="B93" s="72" t="s">
        <v>75</v>
      </c>
      <c r="C93" s="73" t="s">
        <v>76</v>
      </c>
      <c r="D93" s="15"/>
      <c r="E93" s="52"/>
      <c r="F93" s="72" t="s">
        <v>75</v>
      </c>
      <c r="G93" s="73" t="s">
        <v>76</v>
      </c>
      <c r="H93" s="15"/>
      <c r="I93" s="15"/>
      <c r="M93" s="61"/>
      <c r="N93" s="71"/>
    </row>
    <row r="94" s="15" customFormat="true" ht="13.65" hidden="false" customHeight="true" outlineLevel="0" collapsed="false">
      <c r="A94" s="59" t="s">
        <v>77</v>
      </c>
      <c r="B94" s="59"/>
      <c r="C94" s="59"/>
      <c r="E94" s="59" t="s">
        <v>78</v>
      </c>
      <c r="F94" s="59"/>
      <c r="G94" s="59"/>
      <c r="J94" s="13"/>
      <c r="K94" s="13"/>
      <c r="L94" s="13"/>
      <c r="N94" s="74"/>
      <c r="AMH94" s="0"/>
      <c r="AMI94" s="0"/>
      <c r="AMJ94" s="0"/>
    </row>
    <row r="95" s="15" customFormat="true" ht="12.95" hidden="false" customHeight="true" outlineLevel="0" collapsed="false">
      <c r="A95" s="60" t="s">
        <v>79</v>
      </c>
      <c r="B95" s="60"/>
      <c r="C95" s="60"/>
      <c r="E95" s="60" t="s">
        <v>79</v>
      </c>
      <c r="F95" s="60"/>
      <c r="G95" s="60"/>
      <c r="J95" s="13"/>
      <c r="K95" s="13"/>
      <c r="L95" s="61" t="s">
        <v>63</v>
      </c>
      <c r="M95" s="24" t="s">
        <v>53</v>
      </c>
      <c r="N95" s="24" t="s">
        <v>54</v>
      </c>
      <c r="AMH95" s="0"/>
      <c r="AMI95" s="0"/>
      <c r="AMJ95" s="0"/>
    </row>
    <row r="96" customFormat="false" ht="12.95" hidden="false" customHeight="true" outlineLevel="0" collapsed="false">
      <c r="A96" s="23"/>
      <c r="B96" s="62" t="s">
        <v>80</v>
      </c>
      <c r="C96" s="53" t="n">
        <v>11</v>
      </c>
      <c r="D96" s="54" t="s">
        <v>56</v>
      </c>
      <c r="E96" s="23"/>
      <c r="F96" s="62" t="s">
        <v>80</v>
      </c>
      <c r="G96" s="53" t="n">
        <v>11</v>
      </c>
      <c r="H96" s="54" t="s">
        <v>56</v>
      </c>
      <c r="I96" s="15"/>
      <c r="L96" s="61"/>
      <c r="M96" s="65" t="n">
        <f aca="false">C96/C76</f>
        <v>0.55</v>
      </c>
      <c r="N96" s="65" t="n">
        <f aca="false">G96/G76</f>
        <v>0.55</v>
      </c>
      <c r="Q96" s="15"/>
      <c r="R96" s="15"/>
    </row>
    <row r="97" customFormat="false" ht="12.95" hidden="false" customHeight="true" outlineLevel="0" collapsed="false">
      <c r="A97" s="23"/>
      <c r="B97" s="62" t="s">
        <v>81</v>
      </c>
      <c r="C97" s="53" t="n">
        <v>4</v>
      </c>
      <c r="D97" s="54" t="s">
        <v>56</v>
      </c>
      <c r="E97" s="23"/>
      <c r="F97" s="62" t="s">
        <v>81</v>
      </c>
      <c r="G97" s="53" t="n">
        <v>4</v>
      </c>
      <c r="H97" s="54" t="s">
        <v>56</v>
      </c>
      <c r="I97" s="15"/>
      <c r="L97" s="61"/>
      <c r="M97" s="65" t="n">
        <f aca="false">C97/C76</f>
        <v>0.2</v>
      </c>
      <c r="N97" s="65" t="n">
        <f aca="false">G97/G76</f>
        <v>0.2</v>
      </c>
      <c r="Q97" s="15"/>
      <c r="R97" s="15"/>
    </row>
    <row r="98" customFormat="false" ht="12.95" hidden="false" customHeight="true" outlineLevel="0" collapsed="false">
      <c r="A98" s="23"/>
      <c r="B98" s="62" t="s">
        <v>82</v>
      </c>
      <c r="C98" s="53" t="n">
        <v>0</v>
      </c>
      <c r="D98" s="15"/>
      <c r="E98" s="23"/>
      <c r="F98" s="62" t="s">
        <v>82</v>
      </c>
      <c r="G98" s="53" t="n">
        <v>0</v>
      </c>
      <c r="H98" s="15"/>
      <c r="I98" s="15"/>
      <c r="L98" s="61"/>
      <c r="M98" s="65" t="n">
        <f aca="false">C98/C76</f>
        <v>0</v>
      </c>
      <c r="N98" s="65" t="n">
        <f aca="false">G98/G76</f>
        <v>0</v>
      </c>
    </row>
    <row r="99" customFormat="false" ht="12.95" hidden="false" customHeight="true" outlineLevel="0" collapsed="false">
      <c r="A99" s="23"/>
      <c r="B99" s="62" t="s">
        <v>83</v>
      </c>
      <c r="C99" s="53" t="n">
        <v>0</v>
      </c>
      <c r="D99" s="15"/>
      <c r="E99" s="23"/>
      <c r="F99" s="62" t="s">
        <v>83</v>
      </c>
      <c r="G99" s="53" t="n">
        <v>0</v>
      </c>
      <c r="H99" s="15"/>
      <c r="I99" s="15"/>
      <c r="L99" s="61"/>
      <c r="M99" s="65" t="n">
        <f aca="false">C99/C76</f>
        <v>0</v>
      </c>
      <c r="N99" s="65" t="n">
        <f aca="false">G99/G76</f>
        <v>0</v>
      </c>
    </row>
    <row r="100" customFormat="false" ht="12.95" hidden="false" customHeight="true" outlineLevel="0" collapsed="false">
      <c r="A100" s="23"/>
      <c r="B100" s="62" t="s">
        <v>84</v>
      </c>
      <c r="C100" s="53" t="n">
        <v>3</v>
      </c>
      <c r="D100" s="54" t="s">
        <v>56</v>
      </c>
      <c r="E100" s="23"/>
      <c r="F100" s="62" t="s">
        <v>84</v>
      </c>
      <c r="G100" s="53" t="n">
        <v>3</v>
      </c>
      <c r="H100" s="54" t="s">
        <v>56</v>
      </c>
      <c r="I100" s="15"/>
      <c r="L100" s="61"/>
      <c r="M100" s="65" t="n">
        <f aca="false">C100/C76</f>
        <v>0.15</v>
      </c>
      <c r="N100" s="65" t="n">
        <f aca="false">G100/G76</f>
        <v>0.15</v>
      </c>
    </row>
    <row r="101" customFormat="false" ht="12.95" hidden="false" customHeight="true" outlineLevel="0" collapsed="false">
      <c r="A101" s="23"/>
      <c r="B101" s="62" t="s">
        <v>85</v>
      </c>
      <c r="C101" s="53" t="n">
        <v>2</v>
      </c>
      <c r="D101" s="54" t="s">
        <v>56</v>
      </c>
      <c r="E101" s="23"/>
      <c r="F101" s="62" t="s">
        <v>85</v>
      </c>
      <c r="G101" s="53" t="n">
        <v>2</v>
      </c>
      <c r="H101" s="54" t="s">
        <v>56</v>
      </c>
      <c r="I101" s="15"/>
      <c r="L101" s="61"/>
      <c r="M101" s="65" t="n">
        <f aca="false">C101/C76</f>
        <v>0.1</v>
      </c>
      <c r="N101" s="65" t="n">
        <f aca="false">G101/G76</f>
        <v>0.1</v>
      </c>
    </row>
    <row r="102" customFormat="false" ht="12.95" hidden="false" customHeight="true" outlineLevel="0" collapsed="false">
      <c r="A102" s="23"/>
      <c r="B102" s="62" t="s">
        <v>86</v>
      </c>
      <c r="C102" s="53" t="n">
        <v>0</v>
      </c>
      <c r="D102" s="15"/>
      <c r="E102" s="23"/>
      <c r="F102" s="62" t="s">
        <v>86</v>
      </c>
      <c r="G102" s="53" t="n">
        <v>0</v>
      </c>
      <c r="H102" s="15"/>
      <c r="I102" s="15"/>
      <c r="L102" s="61"/>
      <c r="M102" s="65" t="n">
        <f aca="false">C102/C76</f>
        <v>0</v>
      </c>
      <c r="N102" s="65" t="n">
        <f aca="false">G102/G76</f>
        <v>0</v>
      </c>
    </row>
    <row r="103" customFormat="false" ht="12.95" hidden="false" customHeight="true" outlineLevel="0" collapsed="false">
      <c r="A103" s="23"/>
      <c r="B103" s="62" t="s">
        <v>87</v>
      </c>
      <c r="C103" s="75" t="n">
        <f aca="false">SUM(C96:C102)</f>
        <v>20</v>
      </c>
      <c r="D103" s="15"/>
      <c r="E103" s="23"/>
      <c r="F103" s="62" t="s">
        <v>87</v>
      </c>
      <c r="G103" s="75" t="n">
        <f aca="false">SUM(G96:G102)</f>
        <v>20</v>
      </c>
      <c r="H103" s="15"/>
      <c r="I103" s="15"/>
      <c r="L103" s="61"/>
      <c r="M103" s="65" t="n">
        <f aca="false">SUM(M96:M102)</f>
        <v>1</v>
      </c>
      <c r="N103" s="65" t="n">
        <f aca="false">SUM(N96:N102)</f>
        <v>1</v>
      </c>
    </row>
    <row r="104" customFormat="false" ht="12.95" hidden="false" customHeight="true" outlineLevel="0" collapsed="false">
      <c r="A104" s="52" t="s">
        <v>36</v>
      </c>
      <c r="B104" s="52" t="s">
        <v>88</v>
      </c>
      <c r="C104" s="70" t="n">
        <v>0</v>
      </c>
      <c r="D104" s="15"/>
      <c r="E104" s="52" t="s">
        <v>36</v>
      </c>
      <c r="F104" s="52" t="s">
        <v>88</v>
      </c>
      <c r="G104" s="70" t="n">
        <v>0</v>
      </c>
      <c r="H104" s="15"/>
      <c r="I104" s="15"/>
      <c r="L104" s="61"/>
      <c r="M104" s="61"/>
      <c r="N104" s="71"/>
    </row>
    <row r="105" customFormat="false" ht="12.95" hidden="false" customHeight="true" outlineLevel="0" collapsed="false">
      <c r="A105" s="52" t="s">
        <v>37</v>
      </c>
      <c r="B105" s="52" t="s">
        <v>88</v>
      </c>
      <c r="C105" s="70" t="n">
        <v>0</v>
      </c>
      <c r="D105" s="15"/>
      <c r="E105" s="52" t="s">
        <v>37</v>
      </c>
      <c r="F105" s="52" t="s">
        <v>88</v>
      </c>
      <c r="G105" s="70" t="n">
        <v>0</v>
      </c>
      <c r="H105" s="15"/>
      <c r="I105" s="15"/>
      <c r="L105" s="61"/>
      <c r="M105" s="61"/>
      <c r="N105" s="71"/>
    </row>
    <row r="106" s="15" customFormat="true" ht="12.95" hidden="false" customHeight="true" outlineLevel="0" collapsed="false">
      <c r="A106" s="60" t="s">
        <v>89</v>
      </c>
      <c r="B106" s="60"/>
      <c r="C106" s="60"/>
      <c r="E106" s="60" t="s">
        <v>89</v>
      </c>
      <c r="F106" s="60"/>
      <c r="G106" s="60"/>
      <c r="J106" s="13"/>
      <c r="K106" s="13"/>
      <c r="L106" s="61"/>
      <c r="M106" s="61"/>
      <c r="N106" s="71"/>
      <c r="AMH106" s="0"/>
      <c r="AMI106" s="0"/>
      <c r="AMJ106" s="0"/>
    </row>
    <row r="107" customFormat="false" ht="12.95" hidden="false" customHeight="true" outlineLevel="0" collapsed="false">
      <c r="A107" s="23"/>
      <c r="B107" s="52" t="s">
        <v>90</v>
      </c>
      <c r="C107" s="70" t="n">
        <v>0</v>
      </c>
      <c r="D107" s="15"/>
      <c r="E107" s="23"/>
      <c r="F107" s="52" t="s">
        <v>90</v>
      </c>
      <c r="G107" s="70" t="n">
        <v>0</v>
      </c>
      <c r="H107" s="15"/>
      <c r="I107" s="15"/>
      <c r="L107" s="61"/>
      <c r="M107" s="61"/>
      <c r="N107" s="71"/>
    </row>
    <row r="108" customFormat="false" ht="52.9" hidden="false" customHeight="true" outlineLevel="0" collapsed="false">
      <c r="A108" s="76" t="s">
        <v>91</v>
      </c>
      <c r="B108" s="76"/>
      <c r="C108" s="76"/>
      <c r="D108" s="15"/>
      <c r="E108" s="76" t="s">
        <v>91</v>
      </c>
      <c r="F108" s="76"/>
      <c r="G108" s="76"/>
      <c r="H108" s="15"/>
      <c r="I108" s="15"/>
      <c r="L108" s="61"/>
      <c r="M108" s="15"/>
      <c r="N108" s="74"/>
    </row>
    <row r="109" s="15" customFormat="true" ht="12.8" hidden="false" customHeight="false" outlineLevel="0" collapsed="false">
      <c r="A109" s="77" t="s">
        <v>92</v>
      </c>
      <c r="B109" s="78"/>
      <c r="C109" s="78"/>
      <c r="E109" s="77" t="s">
        <v>92</v>
      </c>
      <c r="F109" s="78"/>
      <c r="G109" s="78"/>
      <c r="J109" s="13"/>
      <c r="K109" s="13"/>
      <c r="L109" s="78"/>
      <c r="AMH109" s="0"/>
      <c r="AMI109" s="0"/>
      <c r="AMJ109" s="0"/>
    </row>
    <row r="110" s="15" customFormat="true" ht="12.8" hidden="false" customHeight="false" outlineLevel="0" collapsed="false">
      <c r="E110" s="48"/>
      <c r="AMH110" s="0"/>
      <c r="AMI110" s="0"/>
      <c r="AMJ110" s="0"/>
    </row>
    <row r="111" s="79" customFormat="true" ht="28.35" hidden="false" customHeight="true" outlineLevel="0" collapsed="false">
      <c r="A111" s="17" t="s">
        <v>93</v>
      </c>
      <c r="B111" s="17"/>
      <c r="C111" s="17"/>
      <c r="D111" s="17"/>
      <c r="E111" s="17"/>
      <c r="F111" s="17"/>
      <c r="G111" s="17"/>
      <c r="H111" s="17"/>
      <c r="AMH111" s="19"/>
      <c r="AMI111" s="19"/>
      <c r="AMJ111" s="19"/>
    </row>
    <row r="112" customFormat="false" ht="12.8" hidden="false" customHeight="false" outlineLevel="0" collapsed="false">
      <c r="D112" s="48"/>
      <c r="E112" s="48"/>
      <c r="F112" s="48"/>
      <c r="H112" s="48"/>
    </row>
    <row r="113" customFormat="false" ht="22.7" hidden="false" customHeight="true" outlineLevel="0" collapsed="false">
      <c r="A113" s="80" t="s">
        <v>94</v>
      </c>
      <c r="B113" s="80"/>
      <c r="C113" s="80"/>
      <c r="D113" s="48"/>
      <c r="H113" s="48"/>
    </row>
    <row r="114" customFormat="false" ht="19.85" hidden="false" customHeight="true" outlineLevel="0" collapsed="false">
      <c r="A114" s="81" t="s">
        <v>95</v>
      </c>
      <c r="B114" s="81" t="s">
        <v>96</v>
      </c>
      <c r="C114" s="81"/>
    </row>
    <row r="115" customFormat="false" ht="25.15" hidden="false" customHeight="true" outlineLevel="0" collapsed="false">
      <c r="A115" s="81"/>
      <c r="B115" s="82" t="s">
        <v>97</v>
      </c>
      <c r="C115" s="81"/>
    </row>
    <row r="116" customFormat="false" ht="19.85" hidden="false" customHeight="true" outlineLevel="0" collapsed="false">
      <c r="A116" s="81" t="s">
        <v>98</v>
      </c>
      <c r="B116" s="81" t="s">
        <v>99</v>
      </c>
      <c r="C116" s="81"/>
    </row>
    <row r="117" customFormat="false" ht="19.85" hidden="false" customHeight="true" outlineLevel="0" collapsed="false">
      <c r="A117" s="81" t="s">
        <v>22</v>
      </c>
      <c r="B117" s="81" t="s">
        <v>100</v>
      </c>
      <c r="C117" s="81"/>
    </row>
    <row r="118" customFormat="false" ht="19.85" hidden="false" customHeight="true" outlineLevel="0" collapsed="false">
      <c r="A118" s="81"/>
      <c r="B118" s="81" t="s">
        <v>101</v>
      </c>
      <c r="C118" s="81"/>
    </row>
    <row r="119" customFormat="false" ht="19.85" hidden="false" customHeight="true" outlineLevel="0" collapsed="false">
      <c r="A119" s="81"/>
      <c r="B119" s="81" t="s">
        <v>102</v>
      </c>
      <c r="C119" s="81"/>
    </row>
    <row r="120" customFormat="false" ht="19.85" hidden="false" customHeight="true" outlineLevel="0" collapsed="false">
      <c r="A120" s="81" t="s">
        <v>69</v>
      </c>
      <c r="B120" s="81" t="s">
        <v>103</v>
      </c>
      <c r="C120" s="81"/>
    </row>
    <row r="121" customFormat="false" ht="19.85" hidden="false" customHeight="true" outlineLevel="0" collapsed="false">
      <c r="A121" s="81" t="s">
        <v>44</v>
      </c>
      <c r="B121" s="81" t="s">
        <v>104</v>
      </c>
      <c r="C121" s="81"/>
    </row>
    <row r="122" customFormat="false" ht="19.85" hidden="false" customHeight="true" outlineLevel="0" collapsed="false">
      <c r="A122" s="81" t="s">
        <v>105</v>
      </c>
      <c r="B122" s="81" t="s">
        <v>106</v>
      </c>
      <c r="C122" s="81"/>
    </row>
    <row r="123" customFormat="false" ht="20.9" hidden="false" customHeight="true" outlineLevel="0" collapsed="false">
      <c r="A123" s="81"/>
      <c r="B123" s="81" t="s">
        <v>107</v>
      </c>
      <c r="C123" s="81"/>
    </row>
  </sheetData>
  <sheetProtection sheet="true" password="98a0" objects="true" scenarios="true"/>
  <mergeCells count="39">
    <mergeCell ref="A1:H1"/>
    <mergeCell ref="A3:H3"/>
    <mergeCell ref="A10:H10"/>
    <mergeCell ref="A16:A17"/>
    <mergeCell ref="A18:A22"/>
    <mergeCell ref="B18:H18"/>
    <mergeCell ref="A23:A26"/>
    <mergeCell ref="A28:H28"/>
    <mergeCell ref="A34:A35"/>
    <mergeCell ref="A36:A40"/>
    <mergeCell ref="B36:H36"/>
    <mergeCell ref="A41:A44"/>
    <mergeCell ref="A51:A52"/>
    <mergeCell ref="A53:A57"/>
    <mergeCell ref="B53:H53"/>
    <mergeCell ref="A58:A61"/>
    <mergeCell ref="A69:H69"/>
    <mergeCell ref="A75:C75"/>
    <mergeCell ref="E75:G75"/>
    <mergeCell ref="A78:C78"/>
    <mergeCell ref="E78:G78"/>
    <mergeCell ref="A81:C81"/>
    <mergeCell ref="E81:G81"/>
    <mergeCell ref="A82:C82"/>
    <mergeCell ref="E82:G82"/>
    <mergeCell ref="A87:C87"/>
    <mergeCell ref="E87:G87"/>
    <mergeCell ref="A90:C90"/>
    <mergeCell ref="E90:G90"/>
    <mergeCell ref="A94:C94"/>
    <mergeCell ref="E94:G94"/>
    <mergeCell ref="A95:C95"/>
    <mergeCell ref="E95:G95"/>
    <mergeCell ref="A106:C106"/>
    <mergeCell ref="E106:G106"/>
    <mergeCell ref="A108:C108"/>
    <mergeCell ref="E108:G108"/>
    <mergeCell ref="A111:H111"/>
    <mergeCell ref="A113:C113"/>
  </mergeCells>
  <dataValidations count="29">
    <dataValidation allowBlank="true" operator="equal" showDropDown="false" showErrorMessage="true" showInputMessage="false" sqref="C76 G76" type="list">
      <formula1>"1,2,3,4,5,6,7,8,9,10,11,12,13,14,15,16,17,18,19,20,21,22,23,24,25,26,27,28,29,30"</formula1>
      <formula2>0</formula2>
    </dataValidation>
    <dataValidation allowBlank="true" operator="equal" showDropDown="false" showErrorMessage="true" showInputMessage="false" sqref="C77 G77 C115" type="none">
      <formula1>0</formula1>
      <formula2>0</formula2>
    </dataValidation>
    <dataValidation allowBlank="true" operator="equal" showDropDown="false" showErrorMessage="true" showInputMessage="true" sqref="C79 G79" type="list">
      <formula1>"30%,40%,60%"</formula1>
      <formula2>0</formula2>
    </dataValidation>
    <dataValidation allowBlank="true" operator="equal" showDropDown="false" showErrorMessage="true" showInputMessage="false" sqref="C80:C81 G80:G81" type="list">
      <formula1>"0%,10%,20%,30%,40%,50%,60%,70%,80%,90%,100%"</formula1>
      <formula2>0</formula2>
    </dataValidation>
    <dataValidation allowBlank="false" operator="equal" showDropDown="false" showErrorMessage="true" showInputMessage="false" sqref="C83 G83" type="list">
      <formula1>"0,1,2,3,4,5,6,7,8,9,10,11,12,13,14,15,16,17,18,19,20"</formula1>
      <formula2>0</formula2>
    </dataValidation>
    <dataValidation allowBlank="false" operator="equal" showDropDown="false" showErrorMessage="true" showInputMessage="false" sqref="C84 G84" type="list">
      <formula1>"0,1,2,3,4,5,6,7,8,9,10,11,12,13,14,15,16,17,18,19,20"</formula1>
      <formula2>0</formula2>
    </dataValidation>
    <dataValidation allowBlank="false" operator="equal" showDropDown="false" showErrorMessage="true" showInputMessage="false" sqref="C85 G85" type="list">
      <formula1>"0,1,2,3,4,5,6,7,8,9,10,11,12,13,14,15,16,17,18,19,20"</formula1>
      <formula2>0</formula2>
    </dataValidation>
    <dataValidation allowBlank="true" error="Le nombre totale de VVPOLAV dépasse le nombre de jour d'ouverture de la cantine par mois" operator="equal" prompt="Le nombre total de VVPOLAV ne peut pas dépasser le nombre de jours d’ouverture de la cantine par mois." showDropDown="false" showErrorMessage="true" showInputMessage="true" sqref="C86:C87 G86:G87" type="whole">
      <formula1>20</formula1>
      <formula2>0</formula2>
    </dataValidation>
    <dataValidation allowBlank="true" operator="equal" showDropDown="false" showErrorMessage="true" showInputMessage="false" sqref="C88 G88" type="list">
      <formula1>"0%,10%,20%,30%,40%,50%,60%,70%,80%,90%,100%"</formula1>
      <formula2>0</formula2>
    </dataValidation>
    <dataValidation allowBlank="true" operator="equal" showDropDown="false" showErrorMessage="true" showInputMessage="false" sqref="C89:C90 G89:G90" type="list">
      <formula1>"0%,10%,20%,30%,40%,50%,60%,70%,80%,90%,100%"</formula1>
      <formula2>0</formula2>
    </dataValidation>
    <dataValidation allowBlank="true" operator="equal" showDropDown="false" showErrorMessage="true" showInputMessage="false" sqref="C91 G91" type="list">
      <formula1>"0%,10%,20%,30%,40%,50%,60%,70%,80%,90%,100%,"</formula1>
      <formula2>0</formula2>
    </dataValidation>
    <dataValidation allowBlank="true" operator="equal" showDropDown="false" showErrorMessage="true" showInputMessage="false" sqref="C92 G92 C94 G94" type="list">
      <formula1>"0%,10%,20%,30%,40%,50%,60%,70%,80%,90%,100%"</formula1>
      <formula2>0</formula2>
    </dataValidation>
    <dataValidation allowBlank="true" operator="equal" showDropDown="false" showErrorMessage="true" showInputMessage="false" sqref="C93" type="list">
      <formula1>"Oui,Non"</formula1>
      <formula2>0</formula2>
    </dataValidation>
    <dataValidation allowBlank="true" operator="equal" showDropDown="false" showErrorMessage="true" showInputMessage="false" sqref="G93" type="list">
      <formula1>"Oui,Non"</formula1>
      <formula2>0</formula2>
    </dataValidation>
    <dataValidation allowBlank="true" operator="equal" showDropDown="false" showErrorMessage="true" showInputMessage="false" sqref="C96 G96" type="list">
      <formula1>"0,1,2,3,4,5,6,7,8,9,10,11,12,13,14,15,16,17,18,19,20,21,22,23,24,25,26,27,28"</formula1>
      <formula2>0</formula2>
    </dataValidation>
    <dataValidation allowBlank="true" operator="equal" showDropDown="false" showErrorMessage="true" showInputMessage="false" sqref="C97:C99 G97:G99" type="list">
      <formula1>"0,1,2,3,4,5,6,7,8,9,10,11,12,13,14,15,16,17,18,19,20,21,22,23,24,25,26,27,28"</formula1>
      <formula2>0</formula2>
    </dataValidation>
    <dataValidation allowBlank="true" operator="equal" showDropDown="false" showErrorMessage="true" showInputMessage="false" sqref="C100 G100" type="list">
      <formula1>"0,1,2,3,4,5,6,7,8,9,10,11,12,13,14,15,16,17,18,19,20,21,22,23,24,25,26,27,28"</formula1>
      <formula2>0</formula2>
    </dataValidation>
    <dataValidation allowBlank="true" operator="equal" showDropDown="false" showErrorMessage="true" showInputMessage="false" sqref="C101:C102 G101:G102" type="list">
      <formula1>"0,1,2,3,4,5,6,7,8,9,10,11,12,13,14,15,16,17,18,19,20,21,22,23,24,25,26,27,28"</formula1>
      <formula2>0</formula2>
    </dataValidation>
    <dataValidation allowBlank="true" operator="equal" prompt="Le nombre total de dessert ne peut pas dépasser le nombre de jours d’ouverture de la cantine. " showDropDown="false" showErrorMessage="true" showInputMessage="true" sqref="C103 G103" type="whole">
      <formula1>20</formula1>
      <formula2>0</formula2>
    </dataValidation>
    <dataValidation allowBlank="true" operator="equal" showDropDown="false" showErrorMessage="true" showInputMessage="false" sqref="C104 G104" type="list">
      <formula1>"0%,10%,20%,30%,40%,50%,60%,70%,80%,90%,100%"</formula1>
      <formula2>0</formula2>
    </dataValidation>
    <dataValidation allowBlank="true" operator="equal" showDropDown="false" showErrorMessage="true" showInputMessage="false" sqref="C105 G105" type="list">
      <formula1>"0%,10%,20%,30%,40%,50%,60%,70%,80%,90%,100%"</formula1>
      <formula2>0</formula2>
    </dataValidation>
    <dataValidation allowBlank="true" operator="equal" showDropDown="false" showErrorMessage="true" showInputMessage="false" sqref="C106 G106" type="list">
      <formula1>"0,5,10,15,20,30,40"</formula1>
      <formula2>0</formula2>
    </dataValidation>
    <dataValidation allowBlank="true" operator="equal" showDropDown="false" showErrorMessage="true" showInputMessage="false" sqref="C107:C108 G107:G108" type="list">
      <formula1>"0%,5%,10%,15%,20%,25%,30%,35%,40%,45%,50%"</formula1>
      <formula2>0</formula2>
    </dataValidation>
    <dataValidation allowBlank="true" operator="equal" showDropDown="false" showErrorMessage="true" showInputMessage="false" sqref="C114" type="list">
      <formula1>"Oui,Non"</formula1>
      <formula2>0</formula2>
    </dataValidation>
    <dataValidation allowBlank="true" operator="equal" showDropDown="false" showErrorMessage="true" showInputMessage="false" sqref="C116" type="list">
      <formula1>"Oui,Non"</formula1>
      <formula2>0</formula2>
    </dataValidation>
    <dataValidation allowBlank="true" operator="equal" showDropDown="false" showErrorMessage="true" showInputMessage="false" sqref="C117" type="list">
      <formula1>"Oui,Non"</formula1>
      <formula2>0</formula2>
    </dataValidation>
    <dataValidation allowBlank="true" operator="equal" showDropDown="false" showErrorMessage="true" showInputMessage="false" sqref="C118:C121" type="list">
      <formula1>"Oui,Non,"</formula1>
      <formula2>0</formula2>
    </dataValidation>
    <dataValidation allowBlank="true" operator="equal" showDropDown="false" showErrorMessage="true" showInputMessage="false" sqref="C122" type="list">
      <formula1>"Oui,Non"</formula1>
      <formula2>0</formula2>
    </dataValidation>
    <dataValidation allowBlank="true" operator="equal" showDropDown="false" showErrorMessage="true" showInputMessage="false" sqref="C123" type="list">
      <formula1>"0%,5%,10%,15%,20%,25%,30%,35%,40%,45%,50%"</formula1>
      <formula2>0</formula2>
    </dataValidation>
  </dataValidation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76"/>
  <sheetViews>
    <sheetView showFormulas="false" showGridLines="true" showRowColHeaders="true" showZeros="true" rightToLeft="false" tabSelected="false" showOutlineSymbols="true" defaultGridColor="true" view="normal" topLeftCell="A54" colorId="64" zoomScale="90" zoomScaleNormal="90" zoomScalePageLayoutView="100" workbookViewId="0">
      <selection pane="topLeft" activeCell="A84" activeCellId="0" sqref="A84"/>
    </sheetView>
  </sheetViews>
  <sheetFormatPr defaultColWidth="11.70703125" defaultRowHeight="12.8" zeroHeight="false" outlineLevelRow="0" outlineLevelCol="0"/>
  <cols>
    <col collapsed="false" customWidth="true" hidden="false" outlineLevel="0" max="1" min="1" style="0" width="55.23"/>
    <col collapsed="false" customWidth="true" hidden="false" outlineLevel="0" max="2" min="2" style="0" width="24.41"/>
    <col collapsed="false" customWidth="true" hidden="false" outlineLevel="0" max="3" min="3" style="0" width="5.55"/>
    <col collapsed="false" customWidth="true" hidden="false" outlineLevel="0" max="4" min="4" style="0" width="25.7"/>
  </cols>
  <sheetData>
    <row r="1" customFormat="false" ht="31.5" hidden="false" customHeight="false" outlineLevel="0" collapsed="false">
      <c r="A1" s="83" t="s">
        <v>108</v>
      </c>
      <c r="B1" s="83"/>
      <c r="C1" s="83"/>
      <c r="D1" s="83"/>
    </row>
    <row r="3" customFormat="false" ht="128.95" hidden="false" customHeight="true" outlineLevel="0" collapsed="false">
      <c r="A3" s="84" t="s">
        <v>109</v>
      </c>
      <c r="B3" s="84"/>
      <c r="C3" s="84"/>
      <c r="D3" s="84"/>
    </row>
    <row r="5" customFormat="false" ht="12.8" hidden="false" customHeight="false" outlineLevel="0" collapsed="false">
      <c r="A5" s="85" t="s">
        <v>22</v>
      </c>
      <c r="B5" s="85"/>
      <c r="C5" s="85"/>
      <c r="D5" s="85"/>
    </row>
    <row r="7" customFormat="false" ht="23.85" hidden="false" customHeight="false" outlineLevel="0" collapsed="false">
      <c r="A7" s="86"/>
      <c r="B7" s="87" t="s">
        <v>110</v>
      </c>
      <c r="C7" s="88"/>
      <c r="D7" s="89" t="s">
        <v>111</v>
      </c>
      <c r="E7" s="90" t="s">
        <v>112</v>
      </c>
      <c r="F7" s="91"/>
      <c r="G7" s="92" t="s">
        <v>113</v>
      </c>
    </row>
    <row r="8" customFormat="false" ht="12.8" hidden="false" customHeight="false" outlineLevel="0" collapsed="false">
      <c r="A8" s="93" t="s">
        <v>114</v>
      </c>
      <c r="B8" s="93"/>
      <c r="D8" s="94"/>
    </row>
    <row r="9" customFormat="false" ht="12.75" hidden="false" customHeight="true" outlineLevel="0" collapsed="false">
      <c r="A9" s="86" t="s">
        <v>115</v>
      </c>
      <c r="B9" s="95" t="n">
        <v>6.79</v>
      </c>
      <c r="D9" s="91" t="n">
        <v>6.79</v>
      </c>
    </row>
    <row r="10" customFormat="false" ht="12.8" hidden="false" customHeight="false" outlineLevel="0" collapsed="false">
      <c r="A10" s="86" t="s">
        <v>116</v>
      </c>
      <c r="B10" s="95" t="n">
        <v>7.73</v>
      </c>
      <c r="D10" s="91" t="n">
        <v>7.73</v>
      </c>
    </row>
    <row r="11" customFormat="false" ht="12.8" hidden="false" customHeight="false" outlineLevel="0" collapsed="false">
      <c r="A11" s="86" t="s">
        <v>117</v>
      </c>
      <c r="B11" s="95" t="n">
        <v>13.89</v>
      </c>
      <c r="D11" s="91" t="n">
        <v>13.89</v>
      </c>
    </row>
    <row r="12" customFormat="false" ht="12.8" hidden="false" customHeight="false" outlineLevel="0" collapsed="false">
      <c r="A12" s="86" t="s">
        <v>118</v>
      </c>
      <c r="B12" s="95" t="n">
        <v>6.4</v>
      </c>
      <c r="D12" s="91" t="n">
        <v>6.4</v>
      </c>
    </row>
    <row r="13" customFormat="false" ht="12.8" hidden="false" customHeight="false" outlineLevel="0" collapsed="false">
      <c r="A13" s="86" t="s">
        <v>119</v>
      </c>
      <c r="B13" s="95" t="n">
        <v>8.01</v>
      </c>
      <c r="D13" s="91" t="n">
        <v>8.01</v>
      </c>
    </row>
    <row r="14" customFormat="false" ht="12.8" hidden="false" customHeight="false" outlineLevel="0" collapsed="false">
      <c r="A14" s="86" t="s">
        <v>120</v>
      </c>
      <c r="B14" s="95" t="n">
        <v>7.83</v>
      </c>
      <c r="D14" s="91" t="n">
        <v>7.83</v>
      </c>
    </row>
    <row r="15" customFormat="false" ht="12.8" hidden="false" customHeight="false" outlineLevel="0" collapsed="false">
      <c r="A15" s="96" t="s">
        <v>121</v>
      </c>
      <c r="B15" s="95" t="n">
        <v>6.29</v>
      </c>
      <c r="D15" s="91" t="n">
        <v>6.29</v>
      </c>
    </row>
    <row r="16" customFormat="false" ht="12.8" hidden="false" customHeight="false" outlineLevel="0" collapsed="false">
      <c r="A16" s="96" t="s">
        <v>122</v>
      </c>
      <c r="B16" s="95" t="n">
        <v>12.75</v>
      </c>
      <c r="D16" s="91" t="n">
        <v>12.75</v>
      </c>
    </row>
    <row r="17" customFormat="false" ht="12.8" hidden="false" customHeight="false" outlineLevel="0" collapsed="false">
      <c r="A17" s="86" t="s">
        <v>123</v>
      </c>
      <c r="B17" s="95" t="n">
        <v>8.76</v>
      </c>
      <c r="D17" s="91" t="n">
        <v>8.76</v>
      </c>
    </row>
    <row r="18" customFormat="false" ht="12.8" hidden="false" customHeight="false" outlineLevel="0" collapsed="false">
      <c r="A18" s="96" t="s">
        <v>124</v>
      </c>
      <c r="B18" s="95" t="n">
        <v>12.17</v>
      </c>
      <c r="D18" s="91" t="n">
        <v>12.17</v>
      </c>
    </row>
    <row r="19" customFormat="false" ht="12.8" hidden="false" customHeight="false" outlineLevel="0" collapsed="false">
      <c r="A19" s="86" t="s">
        <v>125</v>
      </c>
      <c r="B19" s="95" t="n">
        <v>5.58</v>
      </c>
      <c r="D19" s="91" t="n">
        <v>5.58</v>
      </c>
    </row>
    <row r="20" customFormat="false" ht="12.8" hidden="false" customHeight="false" outlineLevel="0" collapsed="false">
      <c r="A20" s="86" t="s">
        <v>126</v>
      </c>
      <c r="B20" s="95" t="n">
        <v>5.72</v>
      </c>
      <c r="D20" s="91" t="n">
        <v>5.72</v>
      </c>
    </row>
    <row r="21" customFormat="false" ht="12.4" hidden="false" customHeight="true" outlineLevel="0" collapsed="false">
      <c r="A21" s="86" t="s">
        <v>127</v>
      </c>
      <c r="B21" s="95" t="n">
        <v>6.07</v>
      </c>
      <c r="D21" s="91" t="n">
        <v>6.07</v>
      </c>
    </row>
    <row r="22" customFormat="false" ht="12.8" hidden="false" customHeight="false" outlineLevel="0" collapsed="false">
      <c r="A22" s="93" t="s">
        <v>128</v>
      </c>
      <c r="B22" s="93"/>
      <c r="D22" s="97"/>
      <c r="F22" s="98"/>
    </row>
    <row r="23" customFormat="false" ht="12.8" hidden="false" customHeight="false" outlineLevel="0" collapsed="false">
      <c r="A23" s="86" t="s">
        <v>129</v>
      </c>
      <c r="B23" s="99" t="n">
        <v>10.64</v>
      </c>
      <c r="D23" s="100" t="n">
        <v>10.64</v>
      </c>
    </row>
    <row r="24" customFormat="false" ht="12.8" hidden="false" customHeight="false" outlineLevel="0" collapsed="false">
      <c r="A24" s="86" t="s">
        <v>130</v>
      </c>
      <c r="B24" s="99" t="n">
        <v>4.94</v>
      </c>
      <c r="D24" s="100" t="n">
        <v>4.94</v>
      </c>
    </row>
    <row r="25" customFormat="false" ht="12.8" hidden="false" customHeight="false" outlineLevel="0" collapsed="false">
      <c r="A25" s="86" t="s">
        <v>131</v>
      </c>
      <c r="B25" s="99" t="n">
        <v>13.14</v>
      </c>
      <c r="D25" s="100" t="n">
        <v>13.14</v>
      </c>
    </row>
    <row r="26" customFormat="false" ht="12.8" hidden="false" customHeight="false" outlineLevel="0" collapsed="false">
      <c r="A26" s="86" t="s">
        <v>132</v>
      </c>
      <c r="B26" s="99" t="n">
        <v>10.06</v>
      </c>
      <c r="D26" s="100" t="n">
        <v>10.06</v>
      </c>
    </row>
    <row r="27" customFormat="false" ht="12.8" hidden="false" customHeight="false" outlineLevel="0" collapsed="false">
      <c r="A27" s="93" t="s">
        <v>133</v>
      </c>
      <c r="B27" s="93"/>
      <c r="D27" s="97"/>
    </row>
    <row r="28" customFormat="false" ht="12.8" hidden="false" customHeight="false" outlineLevel="0" collapsed="false">
      <c r="A28" s="86" t="s">
        <v>134</v>
      </c>
      <c r="B28" s="95" t="n">
        <v>5.2</v>
      </c>
      <c r="D28" s="91" t="n">
        <v>5.2</v>
      </c>
    </row>
    <row r="29" customFormat="false" ht="12.8" hidden="false" customHeight="false" outlineLevel="0" collapsed="false">
      <c r="A29" s="86" t="s">
        <v>135</v>
      </c>
      <c r="B29" s="95" t="n">
        <v>1.5</v>
      </c>
      <c r="D29" s="91" t="n">
        <v>1.5</v>
      </c>
    </row>
    <row r="30" customFormat="false" ht="12.8" hidden="false" customHeight="false" outlineLevel="0" collapsed="false">
      <c r="A30" s="86" t="s">
        <v>136</v>
      </c>
      <c r="B30" s="95" t="n">
        <v>8.8</v>
      </c>
      <c r="D30" s="91" t="n">
        <v>8.8</v>
      </c>
    </row>
    <row r="31" customFormat="false" ht="12.8" hidden="false" customHeight="false" outlineLevel="0" collapsed="false">
      <c r="A31" s="86" t="s">
        <v>137</v>
      </c>
      <c r="B31" s="101" t="n">
        <v>4.5</v>
      </c>
      <c r="D31" s="102" t="n">
        <v>4.5</v>
      </c>
    </row>
    <row r="33" customFormat="false" ht="12.8" hidden="false" customHeight="false" outlineLevel="0" collapsed="false">
      <c r="A33" s="103" t="s">
        <v>138</v>
      </c>
      <c r="B33" s="103"/>
      <c r="C33" s="103"/>
      <c r="D33" s="103"/>
    </row>
    <row r="35" customFormat="false" ht="23.85" hidden="false" customHeight="false" outlineLevel="0" collapsed="false">
      <c r="A35" s="86"/>
      <c r="B35" s="87" t="s">
        <v>110</v>
      </c>
      <c r="C35" s="104"/>
      <c r="D35" s="89" t="s">
        <v>111</v>
      </c>
      <c r="E35" s="90" t="s">
        <v>112</v>
      </c>
      <c r="F35" s="91"/>
      <c r="G35" s="92" t="s">
        <v>113</v>
      </c>
    </row>
    <row r="36" customFormat="false" ht="12.8" hidden="false" customHeight="false" outlineLevel="0" collapsed="false">
      <c r="A36" s="93" t="s">
        <v>139</v>
      </c>
      <c r="B36" s="93"/>
      <c r="D36" s="105"/>
    </row>
    <row r="37" customFormat="false" ht="12.8" hidden="false" customHeight="false" outlineLevel="0" collapsed="false">
      <c r="A37" s="86" t="s">
        <v>140</v>
      </c>
      <c r="B37" s="101" t="n">
        <v>2.01</v>
      </c>
      <c r="D37" s="102" t="n">
        <v>2.01</v>
      </c>
    </row>
    <row r="38" customFormat="false" ht="12.8" hidden="false" customHeight="false" outlineLevel="0" collapsed="false">
      <c r="A38" s="86" t="s">
        <v>141</v>
      </c>
      <c r="B38" s="101" t="n">
        <v>0.84</v>
      </c>
      <c r="D38" s="102" t="n">
        <v>0.84</v>
      </c>
    </row>
    <row r="39" customFormat="false" ht="12.8" hidden="false" customHeight="false" outlineLevel="0" collapsed="false">
      <c r="A39" s="86" t="s">
        <v>142</v>
      </c>
      <c r="B39" s="101" t="n">
        <v>0.9</v>
      </c>
      <c r="D39" s="102" t="n">
        <v>0.9</v>
      </c>
    </row>
    <row r="40" customFormat="false" ht="12.8" hidden="false" customHeight="false" outlineLevel="0" collapsed="false">
      <c r="A40" s="86" t="s">
        <v>143</v>
      </c>
      <c r="B40" s="101" t="n">
        <v>2.39</v>
      </c>
      <c r="D40" s="102" t="n">
        <v>2.39</v>
      </c>
    </row>
    <row r="41" customFormat="false" ht="12.8" hidden="false" customHeight="false" outlineLevel="0" collapsed="false">
      <c r="A41" s="86" t="s">
        <v>144</v>
      </c>
      <c r="B41" s="101" t="n">
        <v>1.53</v>
      </c>
      <c r="D41" s="102" t="n">
        <v>1.53</v>
      </c>
    </row>
    <row r="42" customFormat="false" ht="12.8" hidden="false" customHeight="false" outlineLevel="0" collapsed="false">
      <c r="A42" s="86" t="s">
        <v>145</v>
      </c>
      <c r="B42" s="101" t="n">
        <v>1.15</v>
      </c>
      <c r="D42" s="102" t="n">
        <v>1.15</v>
      </c>
    </row>
    <row r="43" customFormat="false" ht="12.8" hidden="false" customHeight="false" outlineLevel="0" collapsed="false">
      <c r="A43" s="86" t="s">
        <v>146</v>
      </c>
      <c r="B43" s="101" t="n">
        <v>1.29</v>
      </c>
      <c r="D43" s="102" t="n">
        <v>1.29</v>
      </c>
    </row>
    <row r="44" customFormat="false" ht="12.8" hidden="false" customHeight="false" outlineLevel="0" collapsed="false">
      <c r="A44" s="86" t="s">
        <v>147</v>
      </c>
      <c r="B44" s="101" t="n">
        <v>1.96</v>
      </c>
      <c r="D44" s="102" t="n">
        <v>1.96</v>
      </c>
    </row>
    <row r="45" customFormat="false" ht="12.8" hidden="false" customHeight="false" outlineLevel="0" collapsed="false">
      <c r="A45" s="86" t="s">
        <v>148</v>
      </c>
      <c r="B45" s="101" t="n">
        <v>1.43</v>
      </c>
      <c r="D45" s="102" t="n">
        <v>1.43</v>
      </c>
    </row>
    <row r="46" customFormat="false" ht="12.8" hidden="false" customHeight="false" outlineLevel="0" collapsed="false">
      <c r="A46" s="86" t="s">
        <v>149</v>
      </c>
      <c r="B46" s="101" t="n">
        <v>1.56</v>
      </c>
      <c r="D46" s="102" t="n">
        <v>1.56</v>
      </c>
    </row>
    <row r="47" customFormat="false" ht="12.8" hidden="false" customHeight="false" outlineLevel="0" collapsed="false">
      <c r="A47" s="106" t="s">
        <v>150</v>
      </c>
      <c r="B47" s="107"/>
      <c r="D47" s="102"/>
    </row>
    <row r="48" customFormat="false" ht="12.8" hidden="false" customHeight="false" outlineLevel="0" collapsed="false">
      <c r="A48" s="106" t="s">
        <v>151</v>
      </c>
      <c r="B48" s="107"/>
      <c r="D48" s="102"/>
    </row>
    <row r="49" customFormat="false" ht="12.8" hidden="false" customHeight="false" outlineLevel="0" collapsed="false">
      <c r="A49" s="106" t="s">
        <v>152</v>
      </c>
      <c r="B49" s="107"/>
      <c r="D49" s="102"/>
    </row>
    <row r="50" customFormat="false" ht="12.8" hidden="false" customHeight="false" outlineLevel="0" collapsed="false">
      <c r="A50" s="106" t="s">
        <v>153</v>
      </c>
      <c r="B50" s="107"/>
      <c r="D50" s="102"/>
    </row>
    <row r="51" customFormat="false" ht="12.8" hidden="false" customHeight="false" outlineLevel="0" collapsed="false">
      <c r="A51" s="106" t="s">
        <v>154</v>
      </c>
      <c r="B51" s="107"/>
      <c r="D51" s="102"/>
    </row>
    <row r="52" customFormat="false" ht="12.8" hidden="false" customHeight="false" outlineLevel="0" collapsed="false">
      <c r="A52" s="93" t="s">
        <v>155</v>
      </c>
      <c r="B52" s="93"/>
      <c r="D52" s="108"/>
    </row>
    <row r="53" customFormat="false" ht="12.8" hidden="false" customHeight="false" outlineLevel="0" collapsed="false">
      <c r="A53" s="86" t="s">
        <v>156</v>
      </c>
      <c r="B53" s="101" t="n">
        <v>3.41</v>
      </c>
      <c r="D53" s="102" t="n">
        <v>3.41</v>
      </c>
    </row>
    <row r="54" customFormat="false" ht="12.8" hidden="false" customHeight="false" outlineLevel="0" collapsed="false">
      <c r="A54" s="86" t="s">
        <v>157</v>
      </c>
      <c r="B54" s="101" t="n">
        <v>1.85</v>
      </c>
      <c r="D54" s="102" t="n">
        <v>1.85</v>
      </c>
    </row>
    <row r="55" customFormat="false" ht="12.8" hidden="false" customHeight="false" outlineLevel="0" collapsed="false">
      <c r="A55" s="86" t="s">
        <v>158</v>
      </c>
      <c r="B55" s="101" t="n">
        <v>1.77</v>
      </c>
      <c r="D55" s="102" t="n">
        <v>1.77</v>
      </c>
    </row>
    <row r="56" customFormat="false" ht="12.8" hidden="false" customHeight="false" outlineLevel="0" collapsed="false">
      <c r="A56" s="86" t="s">
        <v>159</v>
      </c>
      <c r="B56" s="101" t="n">
        <v>2.72</v>
      </c>
      <c r="D56" s="102" t="n">
        <v>2.72</v>
      </c>
    </row>
    <row r="57" customFormat="false" ht="12.8" hidden="false" customHeight="false" outlineLevel="0" collapsed="false">
      <c r="A57" s="86" t="s">
        <v>160</v>
      </c>
      <c r="B57" s="101" t="n">
        <v>2.28</v>
      </c>
      <c r="D57" s="102" t="n">
        <v>2.28</v>
      </c>
    </row>
    <row r="58" customFormat="false" ht="12.8" hidden="false" customHeight="false" outlineLevel="0" collapsed="false">
      <c r="A58" s="86" t="s">
        <v>161</v>
      </c>
      <c r="B58" s="101" t="n">
        <v>2.56</v>
      </c>
      <c r="D58" s="102" t="n">
        <v>2.56</v>
      </c>
    </row>
    <row r="59" customFormat="false" ht="12.8" hidden="false" customHeight="false" outlineLevel="0" collapsed="false">
      <c r="A59" s="86" t="s">
        <v>162</v>
      </c>
      <c r="B59" s="101" t="n">
        <v>2.97</v>
      </c>
      <c r="D59" s="102" t="n">
        <v>2.97</v>
      </c>
    </row>
    <row r="60" customFormat="false" ht="12.8" hidden="false" customHeight="false" outlineLevel="0" collapsed="false">
      <c r="A60" s="86" t="s">
        <v>163</v>
      </c>
      <c r="B60" s="101" t="n">
        <v>2.55</v>
      </c>
      <c r="D60" s="102" t="n">
        <v>2.55</v>
      </c>
    </row>
    <row r="61" customFormat="false" ht="12.8" hidden="false" customHeight="false" outlineLevel="0" collapsed="false">
      <c r="A61" s="86" t="s">
        <v>164</v>
      </c>
      <c r="B61" s="101" t="n">
        <v>3.92</v>
      </c>
      <c r="D61" s="102" t="n">
        <v>3.92</v>
      </c>
    </row>
    <row r="62" customFormat="false" ht="12.8" hidden="false" customHeight="false" outlineLevel="0" collapsed="false">
      <c r="A62" s="86" t="s">
        <v>165</v>
      </c>
      <c r="B62" s="101" t="n">
        <v>2.27</v>
      </c>
      <c r="D62" s="102" t="n">
        <v>2.27</v>
      </c>
    </row>
    <row r="63" customFormat="false" ht="12.8" hidden="false" customHeight="false" outlineLevel="0" collapsed="false">
      <c r="A63" s="106" t="s">
        <v>166</v>
      </c>
      <c r="B63" s="107"/>
      <c r="D63" s="102"/>
    </row>
    <row r="64" customFormat="false" ht="12.8" hidden="false" customHeight="false" outlineLevel="0" collapsed="false">
      <c r="A64" s="106" t="s">
        <v>151</v>
      </c>
      <c r="B64" s="107"/>
      <c r="D64" s="102"/>
    </row>
    <row r="65" customFormat="false" ht="12.8" hidden="false" customHeight="false" outlineLevel="0" collapsed="false">
      <c r="A65" s="106" t="s">
        <v>152</v>
      </c>
      <c r="B65" s="107"/>
      <c r="D65" s="102"/>
    </row>
    <row r="66" customFormat="false" ht="12.8" hidden="false" customHeight="false" outlineLevel="0" collapsed="false">
      <c r="A66" s="106" t="s">
        <v>153</v>
      </c>
      <c r="B66" s="107"/>
      <c r="D66" s="102"/>
    </row>
    <row r="67" customFormat="false" ht="12.8" hidden="false" customHeight="false" outlineLevel="0" collapsed="false">
      <c r="A67" s="106" t="s">
        <v>154</v>
      </c>
      <c r="B67" s="107"/>
      <c r="D67" s="102"/>
    </row>
    <row r="68" customFormat="false" ht="12.8" hidden="false" customHeight="false" outlineLevel="0" collapsed="false">
      <c r="A68" s="93" t="s">
        <v>167</v>
      </c>
      <c r="B68" s="93"/>
      <c r="D68" s="105"/>
    </row>
    <row r="69" customFormat="false" ht="12.8" hidden="false" customHeight="false" outlineLevel="0" collapsed="false">
      <c r="A69" s="86" t="s">
        <v>168</v>
      </c>
      <c r="B69" s="95" t="n">
        <v>2.45</v>
      </c>
      <c r="D69" s="91" t="n">
        <v>2.45</v>
      </c>
    </row>
    <row r="70" customFormat="false" ht="12.8" hidden="false" customHeight="false" outlineLevel="0" collapsed="false">
      <c r="A70" s="86" t="s">
        <v>169</v>
      </c>
      <c r="B70" s="95" t="n">
        <v>1.19</v>
      </c>
      <c r="D70" s="91" t="n">
        <v>1.19</v>
      </c>
    </row>
    <row r="71" customFormat="false" ht="12.8" hidden="false" customHeight="false" outlineLevel="0" collapsed="false">
      <c r="A71" s="86" t="s">
        <v>170</v>
      </c>
      <c r="B71" s="95" t="n">
        <v>1.58</v>
      </c>
      <c r="D71" s="91" t="n">
        <v>1.58</v>
      </c>
    </row>
    <row r="72" customFormat="false" ht="12.8" hidden="false" customHeight="false" outlineLevel="0" collapsed="false">
      <c r="A72" s="86" t="s">
        <v>171</v>
      </c>
      <c r="B72" s="95" t="n">
        <v>5.2</v>
      </c>
      <c r="D72" s="91" t="n">
        <v>5.2</v>
      </c>
    </row>
    <row r="73" customFormat="false" ht="12.8" hidden="false" customHeight="false" outlineLevel="0" collapsed="false">
      <c r="A73" s="86" t="s">
        <v>144</v>
      </c>
      <c r="B73" s="95" t="n">
        <v>1.55</v>
      </c>
      <c r="D73" s="91" t="n">
        <v>1.55</v>
      </c>
    </row>
    <row r="74" customFormat="false" ht="12.8" hidden="false" customHeight="false" outlineLevel="0" collapsed="false">
      <c r="A74" s="86" t="s">
        <v>172</v>
      </c>
      <c r="B74" s="95" t="n">
        <v>1.1</v>
      </c>
      <c r="D74" s="91" t="n">
        <v>1.1</v>
      </c>
    </row>
    <row r="75" customFormat="false" ht="12.8" hidden="false" customHeight="false" outlineLevel="0" collapsed="false">
      <c r="A75" s="86" t="s">
        <v>173</v>
      </c>
      <c r="B75" s="95" t="n">
        <v>2.3</v>
      </c>
      <c r="D75" s="91" t="n">
        <v>2.3</v>
      </c>
    </row>
    <row r="76" customFormat="false" ht="12.8" hidden="false" customHeight="false" outlineLevel="0" collapsed="false">
      <c r="A76" s="86" t="s">
        <v>174</v>
      </c>
      <c r="B76" s="95" t="n">
        <v>3.43</v>
      </c>
      <c r="D76" s="91" t="n">
        <v>3.43</v>
      </c>
    </row>
    <row r="77" customFormat="false" ht="12.8" hidden="false" customHeight="false" outlineLevel="0" collapsed="false">
      <c r="A77" s="86" t="s">
        <v>175</v>
      </c>
      <c r="B77" s="95" t="n">
        <v>0.46</v>
      </c>
      <c r="D77" s="91" t="n">
        <v>0.46</v>
      </c>
    </row>
    <row r="78" customFormat="false" ht="12.8" hidden="false" customHeight="false" outlineLevel="0" collapsed="false">
      <c r="A78" s="86" t="s">
        <v>176</v>
      </c>
      <c r="B78" s="95" t="n">
        <v>3.5</v>
      </c>
      <c r="D78" s="91" t="n">
        <v>3.5</v>
      </c>
    </row>
    <row r="79" customFormat="false" ht="12.8" hidden="false" customHeight="false" outlineLevel="0" collapsed="false">
      <c r="A79" s="93" t="s">
        <v>177</v>
      </c>
      <c r="B79" s="93"/>
      <c r="D79" s="105"/>
    </row>
    <row r="80" customFormat="false" ht="12.8" hidden="false" customHeight="false" outlineLevel="0" collapsed="false">
      <c r="A80" s="86" t="s">
        <v>178</v>
      </c>
      <c r="B80" s="101" t="n">
        <v>3.51</v>
      </c>
      <c r="D80" s="102" t="n">
        <v>3.51</v>
      </c>
    </row>
    <row r="81" customFormat="false" ht="12.8" hidden="false" customHeight="false" outlineLevel="0" collapsed="false">
      <c r="A81" s="86" t="s">
        <v>179</v>
      </c>
      <c r="B81" s="101" t="n">
        <v>1.56</v>
      </c>
      <c r="D81" s="102" t="n">
        <v>1.56</v>
      </c>
    </row>
    <row r="82" customFormat="false" ht="12.8" hidden="false" customHeight="false" outlineLevel="0" collapsed="false">
      <c r="A82" s="86" t="s">
        <v>180</v>
      </c>
      <c r="B82" s="101" t="n">
        <v>1.91</v>
      </c>
      <c r="D82" s="102" t="n">
        <v>1.91</v>
      </c>
    </row>
    <row r="83" customFormat="false" ht="12.8" hidden="false" customHeight="false" outlineLevel="0" collapsed="false">
      <c r="A83" s="86" t="s">
        <v>181</v>
      </c>
      <c r="B83" s="101" t="n">
        <v>8.84</v>
      </c>
      <c r="D83" s="102" t="n">
        <v>8.84</v>
      </c>
    </row>
    <row r="84" customFormat="false" ht="12.8" hidden="false" customHeight="false" outlineLevel="0" collapsed="false">
      <c r="A84" s="86" t="s">
        <v>160</v>
      </c>
      <c r="B84" s="101" t="n">
        <v>2.18</v>
      </c>
      <c r="D84" s="102" t="n">
        <v>2.18</v>
      </c>
    </row>
    <row r="85" customFormat="false" ht="12.8" hidden="false" customHeight="false" outlineLevel="0" collapsed="false">
      <c r="A85" s="86" t="s">
        <v>182</v>
      </c>
      <c r="B85" s="101" t="n">
        <v>1.77</v>
      </c>
      <c r="D85" s="102" t="n">
        <v>1.77</v>
      </c>
    </row>
    <row r="86" customFormat="false" ht="12.8" hidden="false" customHeight="false" outlineLevel="0" collapsed="false">
      <c r="A86" s="86" t="s">
        <v>162</v>
      </c>
      <c r="B86" s="101" t="n">
        <v>3.7</v>
      </c>
      <c r="D86" s="102" t="n">
        <v>3.7</v>
      </c>
    </row>
    <row r="87" customFormat="false" ht="12.8" hidden="false" customHeight="false" outlineLevel="0" collapsed="false">
      <c r="A87" s="86" t="s">
        <v>183</v>
      </c>
      <c r="B87" s="101" t="n">
        <v>4.81</v>
      </c>
      <c r="D87" s="102" t="n">
        <v>4.81</v>
      </c>
    </row>
    <row r="88" customFormat="false" ht="12.8" hidden="false" customHeight="false" outlineLevel="0" collapsed="false">
      <c r="A88" s="86" t="s">
        <v>184</v>
      </c>
      <c r="B88" s="101" t="n">
        <v>1.87</v>
      </c>
      <c r="D88" s="102" t="n">
        <v>1.87</v>
      </c>
    </row>
    <row r="89" customFormat="false" ht="12.8" hidden="false" customHeight="false" outlineLevel="0" collapsed="false">
      <c r="A89" s="86" t="s">
        <v>185</v>
      </c>
      <c r="B89" s="101" t="n">
        <v>3.91</v>
      </c>
      <c r="D89" s="102" t="n">
        <v>3.91</v>
      </c>
    </row>
    <row r="90" customFormat="false" ht="12.8" hidden="false" customHeight="false" outlineLevel="0" collapsed="false">
      <c r="A90" s="93" t="s">
        <v>186</v>
      </c>
      <c r="B90" s="93"/>
      <c r="D90" s="105"/>
    </row>
    <row r="91" customFormat="false" ht="12.8" hidden="false" customHeight="false" outlineLevel="0" collapsed="false">
      <c r="A91" s="109" t="s">
        <v>187</v>
      </c>
      <c r="B91" s="110" t="n">
        <v>5.2</v>
      </c>
      <c r="D91" s="111" t="n">
        <v>5.2</v>
      </c>
    </row>
    <row r="92" customFormat="false" ht="12.8" hidden="false" customHeight="false" outlineLevel="0" collapsed="false">
      <c r="A92" s="109" t="s">
        <v>141</v>
      </c>
      <c r="B92" s="110" t="n">
        <v>1.59</v>
      </c>
      <c r="D92" s="111" t="n">
        <v>1.59</v>
      </c>
    </row>
    <row r="93" customFormat="false" ht="12.8" hidden="false" customHeight="false" outlineLevel="0" collapsed="false">
      <c r="A93" s="109" t="s">
        <v>188</v>
      </c>
      <c r="B93" s="110" t="n">
        <v>2.96</v>
      </c>
      <c r="D93" s="111" t="n">
        <v>2.96</v>
      </c>
    </row>
    <row r="94" customFormat="false" ht="12.8" hidden="false" customHeight="false" outlineLevel="0" collapsed="false">
      <c r="A94" s="109" t="s">
        <v>189</v>
      </c>
      <c r="B94" s="110" t="n">
        <v>4.84</v>
      </c>
      <c r="D94" s="111" t="n">
        <v>4.84</v>
      </c>
    </row>
    <row r="95" customFormat="false" ht="12.8" hidden="false" customHeight="false" outlineLevel="0" collapsed="false">
      <c r="A95" s="109" t="s">
        <v>190</v>
      </c>
      <c r="B95" s="110" t="n">
        <v>5.2</v>
      </c>
      <c r="D95" s="111" t="n">
        <v>5.2</v>
      </c>
    </row>
    <row r="96" customFormat="false" ht="12.8" hidden="false" customHeight="false" outlineLevel="0" collapsed="false">
      <c r="A96" s="109" t="s">
        <v>191</v>
      </c>
      <c r="B96" s="110" t="n">
        <v>1.81</v>
      </c>
      <c r="D96" s="111" t="n">
        <v>1.81</v>
      </c>
    </row>
    <row r="97" customFormat="false" ht="12.8" hidden="false" customHeight="false" outlineLevel="0" collapsed="false">
      <c r="A97" s="109" t="s">
        <v>192</v>
      </c>
      <c r="B97" s="110" t="n">
        <v>2.78</v>
      </c>
      <c r="D97" s="111" t="n">
        <v>2.78</v>
      </c>
    </row>
    <row r="98" customFormat="false" ht="12.8" hidden="false" customHeight="false" outlineLevel="0" collapsed="false">
      <c r="A98" s="109" t="s">
        <v>193</v>
      </c>
      <c r="B98" s="110" t="n">
        <v>6.36</v>
      </c>
      <c r="D98" s="111" t="n">
        <v>6.36</v>
      </c>
    </row>
    <row r="99" customFormat="false" ht="12.8" hidden="false" customHeight="false" outlineLevel="0" collapsed="false">
      <c r="A99" s="109" t="s">
        <v>149</v>
      </c>
      <c r="B99" s="110" t="n">
        <v>3.4</v>
      </c>
      <c r="D99" s="111" t="n">
        <v>3.4</v>
      </c>
    </row>
    <row r="100" customFormat="false" ht="12.8" hidden="false" customHeight="false" outlineLevel="0" collapsed="false">
      <c r="A100" s="93" t="s">
        <v>194</v>
      </c>
      <c r="B100" s="93"/>
      <c r="D100" s="105"/>
    </row>
    <row r="101" customFormat="false" ht="12.8" hidden="false" customHeight="false" outlineLevel="0" collapsed="false">
      <c r="A101" s="109" t="s">
        <v>195</v>
      </c>
      <c r="B101" s="112" t="n">
        <v>6.76</v>
      </c>
      <c r="D101" s="102" t="n">
        <v>6.76</v>
      </c>
    </row>
    <row r="102" customFormat="false" ht="12.8" hidden="false" customHeight="false" outlineLevel="0" collapsed="false">
      <c r="A102" s="109" t="s">
        <v>196</v>
      </c>
      <c r="B102" s="112" t="n">
        <v>2.07</v>
      </c>
      <c r="D102" s="102" t="n">
        <v>2.07</v>
      </c>
    </row>
    <row r="103" customFormat="false" ht="12.8" hidden="false" customHeight="false" outlineLevel="0" collapsed="false">
      <c r="A103" s="109" t="s">
        <v>197</v>
      </c>
      <c r="B103" s="112" t="n">
        <v>3.85</v>
      </c>
      <c r="D103" s="102" t="n">
        <v>3.85</v>
      </c>
    </row>
    <row r="104" customFormat="false" ht="12.8" hidden="false" customHeight="false" outlineLevel="0" collapsed="false">
      <c r="A104" s="109" t="s">
        <v>198</v>
      </c>
      <c r="B104" s="112" t="n">
        <v>6.29</v>
      </c>
      <c r="D104" s="102" t="n">
        <v>6.29</v>
      </c>
    </row>
    <row r="105" customFormat="false" ht="12.8" hidden="false" customHeight="false" outlineLevel="0" collapsed="false">
      <c r="A105" s="109" t="s">
        <v>199</v>
      </c>
      <c r="B105" s="112" t="n">
        <v>6.76</v>
      </c>
      <c r="D105" s="102" t="n">
        <v>6.76</v>
      </c>
    </row>
    <row r="106" customFormat="false" ht="12.8" hidden="false" customHeight="false" outlineLevel="0" collapsed="false">
      <c r="A106" s="109" t="s">
        <v>200</v>
      </c>
      <c r="B106" s="112" t="n">
        <v>2.35</v>
      </c>
      <c r="D106" s="102" t="n">
        <v>2.35</v>
      </c>
    </row>
    <row r="107" customFormat="false" ht="12.8" hidden="false" customHeight="false" outlineLevel="0" collapsed="false">
      <c r="A107" s="109" t="s">
        <v>201</v>
      </c>
      <c r="B107" s="112" t="n">
        <v>3.61</v>
      </c>
      <c r="D107" s="102" t="n">
        <v>3.61</v>
      </c>
    </row>
    <row r="108" customFormat="false" ht="12.8" hidden="false" customHeight="false" outlineLevel="0" collapsed="false">
      <c r="A108" s="109" t="s">
        <v>202</v>
      </c>
      <c r="B108" s="112" t="n">
        <v>8.27</v>
      </c>
      <c r="D108" s="102" t="n">
        <v>8.27</v>
      </c>
    </row>
    <row r="109" customFormat="false" ht="12.8" hidden="false" customHeight="false" outlineLevel="0" collapsed="false">
      <c r="A109" s="109" t="s">
        <v>165</v>
      </c>
      <c r="B109" s="112" t="n">
        <v>4.42</v>
      </c>
      <c r="D109" s="102" t="n">
        <v>4.42</v>
      </c>
    </row>
    <row r="111" customFormat="false" ht="12.8" hidden="false" customHeight="false" outlineLevel="0" collapsed="false">
      <c r="A111" s="113" t="s">
        <v>25</v>
      </c>
      <c r="B111" s="113"/>
      <c r="C111" s="113"/>
      <c r="D111" s="113"/>
    </row>
    <row r="113" customFormat="false" ht="23.85" hidden="false" customHeight="false" outlineLevel="0" collapsed="false">
      <c r="A113" s="86"/>
      <c r="B113" s="87" t="s">
        <v>110</v>
      </c>
      <c r="C113" s="104"/>
      <c r="D113" s="89" t="s">
        <v>111</v>
      </c>
      <c r="E113" s="90" t="s">
        <v>112</v>
      </c>
      <c r="F113" s="91"/>
      <c r="G113" s="92" t="s">
        <v>113</v>
      </c>
    </row>
    <row r="114" customFormat="false" ht="12.8" hidden="false" customHeight="false" outlineLevel="0" collapsed="false">
      <c r="A114" s="93" t="s">
        <v>203</v>
      </c>
      <c r="B114" s="93"/>
      <c r="D114" s="105"/>
    </row>
    <row r="115" customFormat="false" ht="12.8" hidden="false" customHeight="false" outlineLevel="0" collapsed="false">
      <c r="A115" s="86" t="s">
        <v>204</v>
      </c>
      <c r="B115" s="101" t="n">
        <v>1.55</v>
      </c>
      <c r="D115" s="102" t="n">
        <v>1.55</v>
      </c>
    </row>
    <row r="116" customFormat="false" ht="12.8" hidden="false" customHeight="false" outlineLevel="0" collapsed="false">
      <c r="A116" s="86" t="s">
        <v>205</v>
      </c>
      <c r="B116" s="101" t="n">
        <v>1.98</v>
      </c>
      <c r="D116" s="102" t="n">
        <v>1.98</v>
      </c>
    </row>
    <row r="117" customFormat="false" ht="12.8" hidden="false" customHeight="false" outlineLevel="0" collapsed="false">
      <c r="A117" s="86" t="s">
        <v>206</v>
      </c>
      <c r="B117" s="101" t="n">
        <v>0.92</v>
      </c>
      <c r="D117" s="102" t="n">
        <v>0.92</v>
      </c>
    </row>
    <row r="118" customFormat="false" ht="12.8" hidden="false" customHeight="false" outlineLevel="0" collapsed="false">
      <c r="A118" s="86" t="s">
        <v>207</v>
      </c>
      <c r="B118" s="101" t="n">
        <v>1.03</v>
      </c>
      <c r="D118" s="102" t="n">
        <v>1.03</v>
      </c>
    </row>
    <row r="119" customFormat="false" ht="12.8" hidden="false" customHeight="false" outlineLevel="0" collapsed="false">
      <c r="A119" s="86" t="s">
        <v>208</v>
      </c>
      <c r="B119" s="101" t="n">
        <v>4.94</v>
      </c>
      <c r="D119" s="102" t="n">
        <v>4.94</v>
      </c>
    </row>
    <row r="120" customFormat="false" ht="12.8" hidden="false" customHeight="false" outlineLevel="0" collapsed="false">
      <c r="A120" s="86" t="s">
        <v>209</v>
      </c>
      <c r="B120" s="101" t="n">
        <v>4.59</v>
      </c>
      <c r="D120" s="102" t="n">
        <v>4.59</v>
      </c>
    </row>
    <row r="121" customFormat="false" ht="12.8" hidden="false" customHeight="false" outlineLevel="0" collapsed="false">
      <c r="A121" s="86" t="s">
        <v>210</v>
      </c>
      <c r="B121" s="101" t="n">
        <v>2.3</v>
      </c>
      <c r="D121" s="102" t="n">
        <v>2.3</v>
      </c>
    </row>
    <row r="122" customFormat="false" ht="12.8" hidden="false" customHeight="false" outlineLevel="0" collapsed="false">
      <c r="A122" s="93" t="s">
        <v>211</v>
      </c>
      <c r="B122" s="93"/>
      <c r="D122" s="105"/>
    </row>
    <row r="123" customFormat="false" ht="12.8" hidden="false" customHeight="false" outlineLevel="0" collapsed="false">
      <c r="A123" s="86" t="s">
        <v>212</v>
      </c>
      <c r="B123" s="101" t="n">
        <v>1.23</v>
      </c>
      <c r="D123" s="102" t="n">
        <v>1.23</v>
      </c>
    </row>
    <row r="124" customFormat="false" ht="12.8" hidden="false" customHeight="false" outlineLevel="0" collapsed="false">
      <c r="A124" s="93" t="s">
        <v>213</v>
      </c>
      <c r="B124" s="93"/>
      <c r="D124" s="105"/>
    </row>
    <row r="125" customFormat="false" ht="12.8" hidden="false" customHeight="false" outlineLevel="0" collapsed="false">
      <c r="A125" s="86" t="s">
        <v>214</v>
      </c>
      <c r="B125" s="95" t="n">
        <v>2.02</v>
      </c>
      <c r="D125" s="91" t="n">
        <v>2.02</v>
      </c>
    </row>
    <row r="126" customFormat="false" ht="12.8" hidden="false" customHeight="false" outlineLevel="0" collapsed="false">
      <c r="A126" s="86" t="s">
        <v>215</v>
      </c>
      <c r="B126" s="95" t="n">
        <v>2.61</v>
      </c>
      <c r="D126" s="91" t="n">
        <v>2.61</v>
      </c>
    </row>
    <row r="127" customFormat="false" ht="12.8" hidden="false" customHeight="false" outlineLevel="0" collapsed="false">
      <c r="A127" s="86" t="s">
        <v>216</v>
      </c>
      <c r="B127" s="95" t="n">
        <v>4.2</v>
      </c>
      <c r="D127" s="91" t="n">
        <v>4.2</v>
      </c>
    </row>
    <row r="128" customFormat="false" ht="12.8" hidden="false" customHeight="false" outlineLevel="0" collapsed="false">
      <c r="A128" s="86" t="s">
        <v>217</v>
      </c>
      <c r="B128" s="95" t="n">
        <v>2.65</v>
      </c>
      <c r="D128" s="91" t="n">
        <v>2.65</v>
      </c>
    </row>
    <row r="129" customFormat="false" ht="12.8" hidden="false" customHeight="false" outlineLevel="0" collapsed="false">
      <c r="A129" s="86" t="s">
        <v>218</v>
      </c>
      <c r="B129" s="95" t="n">
        <v>10.31</v>
      </c>
      <c r="D129" s="91" t="n">
        <v>10.31</v>
      </c>
    </row>
    <row r="130" customFormat="false" ht="12.8" hidden="false" customHeight="false" outlineLevel="0" collapsed="false">
      <c r="A130" s="86" t="s">
        <v>219</v>
      </c>
      <c r="B130" s="95" t="n">
        <v>4.45</v>
      </c>
      <c r="D130" s="91" t="n">
        <v>4.45</v>
      </c>
    </row>
    <row r="131" customFormat="false" ht="12.8" hidden="false" customHeight="false" outlineLevel="0" collapsed="false">
      <c r="A131" s="86" t="s">
        <v>220</v>
      </c>
      <c r="B131" s="95" t="n">
        <v>2.99</v>
      </c>
      <c r="D131" s="91" t="n">
        <v>2.99</v>
      </c>
    </row>
    <row r="132" customFormat="false" ht="12.8" hidden="false" customHeight="false" outlineLevel="0" collapsed="false">
      <c r="A132" s="93" t="s">
        <v>221</v>
      </c>
      <c r="B132" s="93"/>
      <c r="D132" s="105"/>
    </row>
    <row r="133" customFormat="false" ht="12.8" hidden="false" customHeight="false" outlineLevel="0" collapsed="false">
      <c r="A133" s="86" t="s">
        <v>222</v>
      </c>
      <c r="B133" s="101" t="n">
        <v>1.6</v>
      </c>
      <c r="D133" s="102" t="n">
        <v>1.6</v>
      </c>
    </row>
    <row r="135" customFormat="false" ht="12.8" hidden="false" customHeight="false" outlineLevel="0" collapsed="false">
      <c r="A135" s="114" t="s">
        <v>35</v>
      </c>
      <c r="B135" s="114"/>
      <c r="C135" s="114"/>
      <c r="D135" s="114"/>
    </row>
    <row r="137" customFormat="false" ht="23.85" hidden="false" customHeight="false" outlineLevel="0" collapsed="false">
      <c r="A137" s="86"/>
      <c r="B137" s="87" t="s">
        <v>110</v>
      </c>
      <c r="C137" s="104"/>
      <c r="D137" s="89" t="s">
        <v>111</v>
      </c>
      <c r="E137" s="90" t="s">
        <v>112</v>
      </c>
      <c r="F137" s="91"/>
      <c r="G137" s="92" t="s">
        <v>113</v>
      </c>
    </row>
    <row r="138" customFormat="false" ht="12.8" hidden="false" customHeight="false" outlineLevel="0" collapsed="false">
      <c r="A138" s="93" t="s">
        <v>223</v>
      </c>
      <c r="B138" s="93"/>
      <c r="D138" s="105"/>
    </row>
    <row r="139" customFormat="false" ht="12.8" hidden="false" customHeight="false" outlineLevel="0" collapsed="false">
      <c r="A139" s="86" t="s">
        <v>224</v>
      </c>
      <c r="B139" s="95" t="n">
        <v>1.43</v>
      </c>
      <c r="D139" s="91" t="n">
        <v>1.43</v>
      </c>
    </row>
    <row r="140" customFormat="false" ht="12.8" hidden="false" customHeight="false" outlineLevel="0" collapsed="false">
      <c r="A140" s="86" t="s">
        <v>225</v>
      </c>
      <c r="B140" s="95" t="n">
        <v>1.79</v>
      </c>
      <c r="D140" s="91" t="n">
        <v>1.79</v>
      </c>
    </row>
    <row r="141" customFormat="false" ht="12.8" hidden="false" customHeight="false" outlineLevel="0" collapsed="false">
      <c r="A141" s="86" t="s">
        <v>226</v>
      </c>
      <c r="B141" s="95" t="n">
        <v>1.69</v>
      </c>
      <c r="D141" s="91" t="n">
        <v>0.77</v>
      </c>
    </row>
    <row r="142" customFormat="false" ht="12.8" hidden="false" customHeight="false" outlineLevel="0" collapsed="false">
      <c r="A142" s="86" t="s">
        <v>227</v>
      </c>
      <c r="B142" s="95" t="n">
        <v>2.3</v>
      </c>
      <c r="D142" s="91" t="n">
        <v>2.3</v>
      </c>
    </row>
    <row r="143" customFormat="false" ht="12.8" hidden="false" customHeight="false" outlineLevel="0" collapsed="false">
      <c r="A143" s="86" t="s">
        <v>228</v>
      </c>
      <c r="B143" s="95" t="n">
        <v>2.27</v>
      </c>
      <c r="D143" s="91" t="n">
        <v>2.27</v>
      </c>
    </row>
    <row r="144" customFormat="false" ht="12.8" hidden="false" customHeight="false" outlineLevel="0" collapsed="false">
      <c r="A144" s="93" t="s">
        <v>229</v>
      </c>
      <c r="B144" s="93"/>
      <c r="D144" s="115"/>
    </row>
    <row r="145" customFormat="false" ht="12.8" hidden="false" customHeight="false" outlineLevel="0" collapsed="false">
      <c r="A145" s="86" t="s">
        <v>224</v>
      </c>
      <c r="B145" s="95" t="n">
        <v>2.98</v>
      </c>
      <c r="D145" s="91" t="n">
        <v>2.98</v>
      </c>
    </row>
    <row r="146" customFormat="false" ht="12.8" hidden="false" customHeight="false" outlineLevel="0" collapsed="false">
      <c r="A146" s="86" t="s">
        <v>225</v>
      </c>
      <c r="B146" s="95" t="n">
        <v>2.87</v>
      </c>
      <c r="D146" s="91" t="n">
        <v>2.87</v>
      </c>
    </row>
    <row r="147" customFormat="false" ht="12.8" hidden="false" customHeight="false" outlineLevel="0" collapsed="false">
      <c r="A147" s="86" t="s">
        <v>226</v>
      </c>
      <c r="B147" s="95" t="n">
        <v>2</v>
      </c>
      <c r="D147" s="91" t="n">
        <v>2.11</v>
      </c>
    </row>
    <row r="148" customFormat="false" ht="12.8" hidden="false" customHeight="false" outlineLevel="0" collapsed="false">
      <c r="A148" s="86" t="s">
        <v>227</v>
      </c>
      <c r="B148" s="95" t="n">
        <v>1.93</v>
      </c>
      <c r="D148" s="91" t="n">
        <v>1.93</v>
      </c>
    </row>
    <row r="149" customFormat="false" ht="12.8" hidden="false" customHeight="false" outlineLevel="0" collapsed="false">
      <c r="A149" s="86" t="s">
        <v>228</v>
      </c>
      <c r="B149" s="95" t="n">
        <v>2.63</v>
      </c>
      <c r="D149" s="91" t="n">
        <v>2.63</v>
      </c>
    </row>
    <row r="150" customFormat="false" ht="12.8" hidden="false" customHeight="false" outlineLevel="0" collapsed="false">
      <c r="A150" s="93" t="s">
        <v>230</v>
      </c>
      <c r="B150" s="93"/>
      <c r="D150" s="105"/>
    </row>
    <row r="151" customFormat="false" ht="12.8" hidden="false" customHeight="false" outlineLevel="0" collapsed="false">
      <c r="A151" s="86" t="s">
        <v>231</v>
      </c>
      <c r="B151" s="95" t="n">
        <v>1.63</v>
      </c>
      <c r="D151" s="91" t="n">
        <v>1.63</v>
      </c>
    </row>
    <row r="152" customFormat="false" ht="12.8" hidden="false" customHeight="false" outlineLevel="0" collapsed="false">
      <c r="A152" s="86" t="s">
        <v>232</v>
      </c>
      <c r="B152" s="95" t="n">
        <v>2.44</v>
      </c>
      <c r="D152" s="91" t="n">
        <v>2.44</v>
      </c>
    </row>
    <row r="153" customFormat="false" ht="12.8" hidden="false" customHeight="false" outlineLevel="0" collapsed="false">
      <c r="A153" s="93" t="s">
        <v>233</v>
      </c>
      <c r="B153" s="93"/>
      <c r="D153" s="105"/>
    </row>
    <row r="154" customFormat="false" ht="12.8" hidden="false" customHeight="false" outlineLevel="0" collapsed="false">
      <c r="A154" s="86" t="s">
        <v>234</v>
      </c>
      <c r="B154" s="116" t="n">
        <v>3.54</v>
      </c>
      <c r="D154" s="117" t="n">
        <v>3.54</v>
      </c>
    </row>
    <row r="155" customFormat="false" ht="12.8" hidden="false" customHeight="false" outlineLevel="0" collapsed="false">
      <c r="A155" s="86" t="s">
        <v>235</v>
      </c>
      <c r="B155" s="116" t="n">
        <v>4.77</v>
      </c>
      <c r="D155" s="117" t="n">
        <v>4.77</v>
      </c>
    </row>
    <row r="156" customFormat="false" ht="12.8" hidden="false" customHeight="false" outlineLevel="0" collapsed="false">
      <c r="A156" s="93" t="s">
        <v>236</v>
      </c>
      <c r="B156" s="93"/>
      <c r="D156" s="105"/>
    </row>
    <row r="157" customFormat="false" ht="12.8" hidden="false" customHeight="false" outlineLevel="0" collapsed="false">
      <c r="A157" s="96" t="s">
        <v>237</v>
      </c>
      <c r="B157" s="95" t="n">
        <v>1.33</v>
      </c>
      <c r="D157" s="91" t="n">
        <v>1.33</v>
      </c>
    </row>
    <row r="158" customFormat="false" ht="12.8" hidden="false" customHeight="false" outlineLevel="0" collapsed="false">
      <c r="A158" s="93" t="s">
        <v>238</v>
      </c>
      <c r="B158" s="93"/>
      <c r="D158" s="115"/>
    </row>
    <row r="159" customFormat="false" ht="12.8" hidden="false" customHeight="false" outlineLevel="0" collapsed="false">
      <c r="A159" s="96" t="s">
        <v>239</v>
      </c>
      <c r="B159" s="95" t="n">
        <v>5.9</v>
      </c>
      <c r="D159" s="91" t="n">
        <v>5.9</v>
      </c>
    </row>
    <row r="160" customFormat="false" ht="12.8" hidden="false" customHeight="false" outlineLevel="0" collapsed="false">
      <c r="A160" s="93" t="s">
        <v>240</v>
      </c>
      <c r="B160" s="93"/>
      <c r="D160" s="105"/>
    </row>
    <row r="161" customFormat="false" ht="12.8" hidden="false" customHeight="false" outlineLevel="0" collapsed="false">
      <c r="A161" s="86" t="s">
        <v>241</v>
      </c>
      <c r="B161" s="95" t="n">
        <v>3.78</v>
      </c>
      <c r="D161" s="91" t="n">
        <v>3.78</v>
      </c>
    </row>
    <row r="162" customFormat="false" ht="12.8" hidden="false" customHeight="false" outlineLevel="0" collapsed="false">
      <c r="A162" s="86" t="s">
        <v>242</v>
      </c>
      <c r="B162" s="95" t="n">
        <v>2.15</v>
      </c>
      <c r="D162" s="91" t="n">
        <v>2.15</v>
      </c>
    </row>
    <row r="163" customFormat="false" ht="12.8" hidden="false" customHeight="false" outlineLevel="0" collapsed="false">
      <c r="A163" s="86" t="s">
        <v>243</v>
      </c>
      <c r="B163" s="95" t="n">
        <v>1.69</v>
      </c>
      <c r="D163" s="91" t="n">
        <v>1.69</v>
      </c>
    </row>
    <row r="164" customFormat="false" ht="12.8" hidden="false" customHeight="false" outlineLevel="0" collapsed="false">
      <c r="A164" s="86" t="s">
        <v>244</v>
      </c>
      <c r="B164" s="95" t="n">
        <v>4.91</v>
      </c>
      <c r="D164" s="91" t="n">
        <v>4.91</v>
      </c>
    </row>
    <row r="165" customFormat="false" ht="12.8" hidden="false" customHeight="false" outlineLevel="0" collapsed="false">
      <c r="A165" s="93" t="s">
        <v>245</v>
      </c>
      <c r="B165" s="93"/>
      <c r="D165" s="105"/>
    </row>
    <row r="166" customFormat="false" ht="12.8" hidden="false" customHeight="false" outlineLevel="0" collapsed="false">
      <c r="A166" s="96" t="s">
        <v>246</v>
      </c>
      <c r="B166" s="118" t="n">
        <v>0.99</v>
      </c>
      <c r="D166" s="119" t="n">
        <v>0.99</v>
      </c>
    </row>
    <row r="167" customFormat="false" ht="12.8" hidden="false" customHeight="false" outlineLevel="0" collapsed="false">
      <c r="A167" s="96" t="s">
        <v>247</v>
      </c>
      <c r="B167" s="118" t="n">
        <v>1.11</v>
      </c>
      <c r="D167" s="119" t="n">
        <v>1.11</v>
      </c>
    </row>
    <row r="168" customFormat="false" ht="12.8" hidden="false" customHeight="false" outlineLevel="0" collapsed="false">
      <c r="A168" s="120" t="s">
        <v>248</v>
      </c>
      <c r="B168" s="120"/>
      <c r="D168" s="105"/>
    </row>
    <row r="169" customFormat="false" ht="12.8" hidden="false" customHeight="false" outlineLevel="0" collapsed="false">
      <c r="A169" s="86" t="s">
        <v>249</v>
      </c>
      <c r="B169" s="118" t="n">
        <v>12.73</v>
      </c>
      <c r="D169" s="119" t="n">
        <v>12.73</v>
      </c>
    </row>
    <row r="170" customFormat="false" ht="12.8" hidden="false" customHeight="false" outlineLevel="0" collapsed="false">
      <c r="A170" s="86" t="s">
        <v>250</v>
      </c>
      <c r="B170" s="118" t="n">
        <v>10.35</v>
      </c>
      <c r="D170" s="119" t="n">
        <v>10.35</v>
      </c>
    </row>
    <row r="171" customFormat="false" ht="12.8" hidden="false" customHeight="false" outlineLevel="0" collapsed="false">
      <c r="A171" s="93" t="s">
        <v>251</v>
      </c>
      <c r="B171" s="93"/>
      <c r="D171" s="105"/>
    </row>
    <row r="172" customFormat="false" ht="12.8" hidden="false" customHeight="false" outlineLevel="0" collapsed="false">
      <c r="A172" s="96" t="s">
        <v>252</v>
      </c>
      <c r="B172" s="118" t="n">
        <v>2.99</v>
      </c>
      <c r="D172" s="119" t="n">
        <v>2.99</v>
      </c>
    </row>
    <row r="173" customFormat="false" ht="12.8" hidden="false" customHeight="false" outlineLevel="0" collapsed="false">
      <c r="A173" s="96" t="s">
        <v>253</v>
      </c>
      <c r="B173" s="118" t="n">
        <v>2.32</v>
      </c>
      <c r="D173" s="119" t="n">
        <v>2.32</v>
      </c>
    </row>
    <row r="175" customFormat="false" ht="12.8" hidden="false" customHeight="false" outlineLevel="0" collapsed="false">
      <c r="A175" s="98"/>
    </row>
    <row r="176" customFormat="false" ht="12.8" hidden="false" customHeight="false" outlineLevel="0" collapsed="false">
      <c r="A176" s="98"/>
    </row>
  </sheetData>
  <sheetProtection sheet="true" password="98a0" objects="true" scenarios="true"/>
  <mergeCells count="29">
    <mergeCell ref="A1:D1"/>
    <mergeCell ref="A3:D3"/>
    <mergeCell ref="A5:D5"/>
    <mergeCell ref="A8:B8"/>
    <mergeCell ref="A22:B22"/>
    <mergeCell ref="A27:B27"/>
    <mergeCell ref="A33:D33"/>
    <mergeCell ref="A36:B36"/>
    <mergeCell ref="A52:B52"/>
    <mergeCell ref="A68:B68"/>
    <mergeCell ref="A79:B79"/>
    <mergeCell ref="A90:B90"/>
    <mergeCell ref="A100:B100"/>
    <mergeCell ref="A111:D111"/>
    <mergeCell ref="A114:B114"/>
    <mergeCell ref="A122:B122"/>
    <mergeCell ref="A124:B124"/>
    <mergeCell ref="A132:B132"/>
    <mergeCell ref="A135:D135"/>
    <mergeCell ref="A138:B138"/>
    <mergeCell ref="A144:B144"/>
    <mergeCell ref="A150:B150"/>
    <mergeCell ref="A153:B153"/>
    <mergeCell ref="A156:B156"/>
    <mergeCell ref="A158:B158"/>
    <mergeCell ref="A160:B160"/>
    <mergeCell ref="A165:B165"/>
    <mergeCell ref="A168:B168"/>
    <mergeCell ref="A171:B171"/>
  </mergeCell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52"/>
  <sheetViews>
    <sheetView showFormulas="false" showGridLines="true" showRowColHeaders="true" showZeros="true" rightToLeft="false" tabSelected="false" showOutlineSymbols="true" defaultGridColor="true" view="normal" topLeftCell="A4" colorId="64" zoomScale="90" zoomScaleNormal="90" zoomScalePageLayoutView="100" workbookViewId="0">
      <selection pane="topLeft" activeCell="B3" activeCellId="0" sqref="B3"/>
    </sheetView>
  </sheetViews>
  <sheetFormatPr defaultColWidth="11.70703125" defaultRowHeight="12.8" zeroHeight="false" outlineLevelRow="0" outlineLevelCol="0"/>
  <cols>
    <col collapsed="false" customWidth="true" hidden="false" outlineLevel="0" max="1" min="1" style="0" width="56.11"/>
    <col collapsed="false" customWidth="true" hidden="false" outlineLevel="0" max="2" min="2" style="0" width="23.55"/>
    <col collapsed="false" customWidth="true" hidden="true" outlineLevel="0" max="4" min="4" style="0" width="11.52"/>
    <col collapsed="false" customWidth="true" hidden="false" outlineLevel="0" max="5" min="5" style="0" width="58.22"/>
    <col collapsed="false" customWidth="true" hidden="false" outlineLevel="0" max="6" min="6" style="0" width="20.98"/>
  </cols>
  <sheetData>
    <row r="1" customFormat="false" ht="31.5" hidden="false" customHeight="false" outlineLevel="0" collapsed="false">
      <c r="A1" s="83" t="s">
        <v>254</v>
      </c>
      <c r="B1" s="83"/>
    </row>
    <row r="3" customFormat="false" ht="12.8" hidden="false" customHeight="false" outlineLevel="0" collapsed="false">
      <c r="A3" s="0" t="s">
        <v>255</v>
      </c>
    </row>
    <row r="5" customFormat="false" ht="12.8" hidden="false" customHeight="false" outlineLevel="0" collapsed="false">
      <c r="A5" s="121" t="s">
        <v>22</v>
      </c>
      <c r="B5" s="122" t="s">
        <v>256</v>
      </c>
    </row>
    <row r="6" customFormat="false" ht="12.8" hidden="false" customHeight="false" outlineLevel="0" collapsed="false">
      <c r="A6" s="86" t="s">
        <v>114</v>
      </c>
      <c r="B6" s="94" t="n">
        <f aca="false">'Tableau des prix et fréquences'!C23</f>
        <v>8.66576923076923</v>
      </c>
    </row>
    <row r="7" customFormat="false" ht="12.8" hidden="false" customHeight="false" outlineLevel="0" collapsed="false">
      <c r="A7" s="86" t="s">
        <v>128</v>
      </c>
      <c r="B7" s="97" t="n">
        <f aca="false">'Tableau des prix et fréquences'!C29</f>
        <v>11.634</v>
      </c>
    </row>
    <row r="8" customFormat="false" ht="12.8" hidden="false" customHeight="false" outlineLevel="0" collapsed="false">
      <c r="A8" s="86" t="s">
        <v>133</v>
      </c>
      <c r="B8" s="97" t="n">
        <f aca="false">'Tableau des prix et fréquences'!C35</f>
        <v>4.45</v>
      </c>
    </row>
    <row r="11" customFormat="false" ht="12.8" hidden="false" customHeight="false" outlineLevel="0" collapsed="false">
      <c r="A11" s="123" t="s">
        <v>138</v>
      </c>
      <c r="B11" s="122" t="s">
        <v>256</v>
      </c>
    </row>
    <row r="12" customFormat="false" ht="12.8" hidden="false" customHeight="false" outlineLevel="0" collapsed="false">
      <c r="A12" s="96" t="s">
        <v>139</v>
      </c>
      <c r="B12" s="105" t="n">
        <f aca="false">'Tableau des prix et fréquences'!C58</f>
        <v>1.8072</v>
      </c>
    </row>
    <row r="13" customFormat="false" ht="12.8" hidden="false" customHeight="false" outlineLevel="0" collapsed="false">
      <c r="A13" s="96" t="s">
        <v>155</v>
      </c>
      <c r="B13" s="108" t="n">
        <f aca="false">'Tableau des prix et fréquences'!J58</f>
        <v>3.156</v>
      </c>
    </row>
    <row r="14" customFormat="false" ht="12.8" hidden="false" customHeight="false" outlineLevel="0" collapsed="false">
      <c r="A14" s="96" t="s">
        <v>167</v>
      </c>
      <c r="B14" s="105" t="n">
        <f aca="false">'Tableau des prix et fréquences'!C70</f>
        <v>3.49587777777778</v>
      </c>
    </row>
    <row r="15" customFormat="false" ht="12.8" hidden="false" customHeight="false" outlineLevel="0" collapsed="false">
      <c r="A15" s="96" t="s">
        <v>177</v>
      </c>
      <c r="B15" s="105" t="n">
        <f aca="false">'Tableau des prix et fréquences'!J70</f>
        <v>5.05933333333333</v>
      </c>
    </row>
    <row r="16" customFormat="false" ht="12.8" hidden="false" customHeight="false" outlineLevel="0" collapsed="false">
      <c r="A16" s="96" t="s">
        <v>257</v>
      </c>
      <c r="B16" s="108" t="n">
        <f aca="false">'Tableau des prix et fréquences'!C84</f>
        <v>2.65153888888889</v>
      </c>
    </row>
    <row r="17" customFormat="false" ht="12.8" hidden="false" customHeight="false" outlineLevel="0" collapsed="false">
      <c r="A17" s="96" t="s">
        <v>258</v>
      </c>
      <c r="B17" s="108" t="n">
        <f aca="false">'Tableau des prix et fréquences'!J84</f>
        <v>4.10766666666667</v>
      </c>
    </row>
    <row r="18" customFormat="false" ht="12.8" hidden="false" customHeight="false" outlineLevel="0" collapsed="false">
      <c r="A18" s="96" t="s">
        <v>259</v>
      </c>
      <c r="B18" s="108" t="n">
        <f aca="false">'Tableau des prix et fréquences'!C82</f>
        <v>3.79333333333333</v>
      </c>
    </row>
    <row r="19" customFormat="false" ht="12.8" hidden="false" customHeight="false" outlineLevel="0" collapsed="false">
      <c r="A19" s="96" t="s">
        <v>260</v>
      </c>
      <c r="B19" s="108" t="n">
        <f aca="false">'Tableau des prix et fréquences'!J82</f>
        <v>4.93111111111111</v>
      </c>
    </row>
    <row r="21" customFormat="false" ht="12.8" hidden="false" customHeight="false" outlineLevel="0" collapsed="false">
      <c r="A21" s="124" t="s">
        <v>25</v>
      </c>
      <c r="B21" s="122" t="s">
        <v>256</v>
      </c>
    </row>
    <row r="22" customFormat="false" ht="12.8" hidden="false" customHeight="false" outlineLevel="0" collapsed="false">
      <c r="A22" s="96" t="s">
        <v>203</v>
      </c>
      <c r="B22" s="105" t="n">
        <f aca="false">'Tableau des prix et fréquences'!C98</f>
        <v>2.3175</v>
      </c>
    </row>
    <row r="23" customFormat="false" ht="12.8" hidden="false" customHeight="false" outlineLevel="0" collapsed="false">
      <c r="A23" s="96" t="s">
        <v>211</v>
      </c>
      <c r="B23" s="105" t="n">
        <f aca="false">'Tableau des prix et fréquences'!C103</f>
        <v>1.23</v>
      </c>
    </row>
    <row r="24" customFormat="false" ht="12.8" hidden="false" customHeight="false" outlineLevel="0" collapsed="false">
      <c r="A24" s="96" t="s">
        <v>213</v>
      </c>
      <c r="B24" s="105" t="n">
        <f aca="false">'Tableau des prix et fréquences'!J98</f>
        <v>3.85875</v>
      </c>
    </row>
    <row r="25" customFormat="false" ht="12.8" hidden="false" customHeight="false" outlineLevel="0" collapsed="false">
      <c r="A25" s="96" t="s">
        <v>221</v>
      </c>
      <c r="B25" s="105" t="n">
        <f aca="false">'Tableau des prix et fréquences'!J103</f>
        <v>1.6</v>
      </c>
    </row>
    <row r="28" customFormat="false" ht="12.8" hidden="false" customHeight="false" outlineLevel="0" collapsed="false">
      <c r="A28" s="125" t="s">
        <v>35</v>
      </c>
      <c r="B28" s="122" t="s">
        <v>256</v>
      </c>
    </row>
    <row r="29" customFormat="false" ht="12.8" hidden="false" customHeight="false" outlineLevel="0" collapsed="false">
      <c r="A29" s="96" t="s">
        <v>223</v>
      </c>
      <c r="B29" s="105" t="n">
        <f aca="false">'Tableau des prix et fréquences'!C115</f>
        <v>1.68636363636364</v>
      </c>
    </row>
    <row r="30" customFormat="false" ht="12.8" hidden="false" customHeight="false" outlineLevel="0" collapsed="false">
      <c r="A30" s="96" t="s">
        <v>230</v>
      </c>
      <c r="B30" s="105" t="n">
        <f aca="false">'Tableau des prix et fréquences'!C120</f>
        <v>2.035</v>
      </c>
    </row>
    <row r="31" customFormat="false" ht="12.8" hidden="false" customHeight="false" outlineLevel="0" collapsed="false">
      <c r="A31" s="96" t="s">
        <v>229</v>
      </c>
      <c r="B31" s="105" t="n">
        <f aca="false">'Tableau des prix et fréquences'!J115</f>
        <v>2.54727272727273</v>
      </c>
    </row>
    <row r="32" customFormat="false" ht="12.8" hidden="false" customHeight="false" outlineLevel="0" collapsed="false">
      <c r="A32" s="96" t="s">
        <v>233</v>
      </c>
      <c r="B32" s="105" t="n">
        <f aca="false">'Tableau des prix et fréquences'!J120</f>
        <v>4.155</v>
      </c>
    </row>
    <row r="33" customFormat="false" ht="12.8" hidden="false" customHeight="false" outlineLevel="0" collapsed="false">
      <c r="A33" s="86" t="s">
        <v>236</v>
      </c>
      <c r="B33" s="105" t="n">
        <f aca="false">'Tableau des prix et fréquences'!C124</f>
        <v>1.33</v>
      </c>
    </row>
    <row r="34" customFormat="false" ht="12.8" hidden="false" customHeight="false" outlineLevel="0" collapsed="false">
      <c r="A34" s="86" t="s">
        <v>261</v>
      </c>
      <c r="B34" s="105" t="n">
        <f aca="false">'Tableau des prix et fréquences'!J124</f>
        <v>5.9</v>
      </c>
    </row>
    <row r="35" customFormat="false" ht="12.8" hidden="false" customHeight="false" outlineLevel="0" collapsed="false">
      <c r="A35" s="86" t="s">
        <v>240</v>
      </c>
      <c r="B35" s="105" t="n">
        <f aca="false">'Tableau des prix et fréquences'!C131</f>
        <v>3.07666666666667</v>
      </c>
    </row>
    <row r="36" customFormat="false" ht="12.8" hidden="false" customHeight="false" outlineLevel="0" collapsed="false">
      <c r="A36" s="86" t="s">
        <v>245</v>
      </c>
      <c r="B36" s="105" t="n">
        <f aca="false">'Tableau des prix et fréquences'!J131</f>
        <v>0.99</v>
      </c>
    </row>
    <row r="37" customFormat="false" ht="12.8" hidden="false" customHeight="false" outlineLevel="0" collapsed="false">
      <c r="A37" s="86" t="s">
        <v>248</v>
      </c>
      <c r="B37" s="105" t="n">
        <f aca="false">'Tableau des prix et fréquences'!C136</f>
        <v>11.54</v>
      </c>
    </row>
    <row r="38" customFormat="false" ht="12.8" hidden="false" customHeight="false" outlineLevel="0" collapsed="false">
      <c r="A38" s="86" t="s">
        <v>251</v>
      </c>
      <c r="B38" s="105" t="n">
        <f aca="false">'Tableau des prix et fréquences'!J136</f>
        <v>2.655</v>
      </c>
    </row>
    <row r="40" customFormat="false" ht="12.8" hidden="false" customHeight="false" outlineLevel="0" collapsed="false">
      <c r="A40" s="126" t="s">
        <v>262</v>
      </c>
      <c r="B40" s="86"/>
      <c r="E40" s="126" t="s">
        <v>263</v>
      </c>
      <c r="F40" s="86"/>
      <c r="H40" s="127" t="s">
        <v>264</v>
      </c>
    </row>
    <row r="41" customFormat="false" ht="12.8" hidden="false" customHeight="false" outlineLevel="0" collapsed="false">
      <c r="A41" s="96" t="s">
        <v>265</v>
      </c>
      <c r="B41" s="108" t="n">
        <f aca="false">B15*('1) Feuille d''encodage'!C92)+B14*('1) Feuille d''encodage'!C91-'1) Feuille d''encodage'!C92)+B12*(1-'1) Feuille d''encodage'!C91)</f>
        <v>1.8072</v>
      </c>
      <c r="D41" s="128" t="n">
        <f aca="false">IF('1) Feuille d''encodage'!C91&gt;'1) Feuille d''encodage'!C92,B41,B42)</f>
        <v>1.8072</v>
      </c>
      <c r="E41" s="96" t="s">
        <v>265</v>
      </c>
      <c r="F41" s="108" t="n">
        <f aca="false">B15*('1) Feuille d''encodage'!C92)+B14*('1) Feuille d''encodage'!C91-'1) Feuille d''encodage'!C92)+B18*(1-'1) Feuille d''encodage'!C91)</f>
        <v>3.79333333333333</v>
      </c>
      <c r="H41" s="129" t="n">
        <f aca="false">IF('1) Feuille d''encodage'!C93="Oui",F43,B43)</f>
        <v>1.8072</v>
      </c>
    </row>
    <row r="42" customFormat="false" ht="12.8" hidden="false" customHeight="false" outlineLevel="0" collapsed="false">
      <c r="A42" s="96" t="s">
        <v>266</v>
      </c>
      <c r="B42" s="108" t="n">
        <f aca="false">B15*('1) Feuille d''encodage'!C91)+B13*('1) Feuille d''encodage'!C92-'1) Feuille d''encodage'!C91)+B12*(1-'1) Feuille d''encodage'!C92)</f>
        <v>1.8072</v>
      </c>
      <c r="E42" s="96" t="s">
        <v>266</v>
      </c>
      <c r="F42" s="108" t="n">
        <f aca="false">B15*('1) Feuille d''encodage'!C91)+B19*('1) Feuille d''encodage'!C92-'1) Feuille d''encodage'!C91)+B18*(1-'1) Feuille d''encodage'!C92)</f>
        <v>3.79333333333333</v>
      </c>
    </row>
    <row r="43" customFormat="false" ht="12.8" hidden="false" customHeight="false" outlineLevel="0" collapsed="false">
      <c r="A43" s="130" t="s">
        <v>267</v>
      </c>
      <c r="B43" s="131" t="n">
        <f aca="false">IF('1) Feuille d''encodage'!C91&gt;='1) Feuille d''encodage'!C92,B44,B45)</f>
        <v>1.8072</v>
      </c>
      <c r="E43" s="130" t="s">
        <v>267</v>
      </c>
      <c r="F43" s="131" t="n">
        <f aca="false">IF('1) Feuille d''encodage'!C106&gt;='1) Feuille d''encodage'!C107,F44,F45)</f>
        <v>3.79333333333333</v>
      </c>
    </row>
    <row r="44" customFormat="false" ht="12.8" hidden="false" customHeight="false" outlineLevel="0" collapsed="false">
      <c r="A44" s="130" t="s">
        <v>268</v>
      </c>
      <c r="B44" s="131" t="n">
        <f aca="false">'1) Feuille d''encodage'!C92*'Tableau des prix et fréquences'!J70+('1) Feuille d''encodage'!C91-'1) Feuille d''encodage'!C92)*'Tableau des prix et fréquences'!C70+(1-'1) Feuille d''encodage'!C91)*'Tableau des prix et fréquences'!C58</f>
        <v>1.8072</v>
      </c>
      <c r="E44" s="130" t="s">
        <v>268</v>
      </c>
      <c r="F44" s="131" t="n">
        <f aca="false">'1) Feuille d''encodage'!C92*'Tableau des prix et fréquences'!J70+('1) Feuille d''encodage'!C91-'1) Feuille d''encodage'!C92)*'Tableau des prix et fréquences'!C70+(1-'1) Feuille d''encodage'!C91)*'Tableau des prix et fréquences'!C82</f>
        <v>3.79333333333333</v>
      </c>
    </row>
    <row r="45" customFormat="false" ht="12.8" hidden="false" customHeight="false" outlineLevel="0" collapsed="false">
      <c r="A45" s="130" t="s">
        <v>269</v>
      </c>
      <c r="B45" s="131" t="n">
        <f aca="false">'1) Feuille d''encodage'!C91*'Tableau des prix et fréquences'!J70+('1) Feuille d''encodage'!C92-'1) Feuille d''encodage'!C91)*'Tableau des prix et fréquences'!J58+(1-'1) Feuille d''encodage'!C92)*'Tableau des prix et fréquences'!C58</f>
        <v>1.8072</v>
      </c>
      <c r="E45" s="130" t="s">
        <v>269</v>
      </c>
      <c r="F45" s="131" t="n">
        <f aca="false">'1) Feuille d''encodage'!C91*'Tableau des prix et fréquences'!J70+('1) Feuille d''encodage'!C92-'1) Feuille d''encodage'!C91)*'Tableau des prix et fréquences'!J82+(1-'1) Feuille d''encodage'!C92)*'Tableau des prix et fréquences'!C82</f>
        <v>3.79333333333333</v>
      </c>
    </row>
    <row r="47" customFormat="false" ht="12.8" hidden="false" customHeight="false" outlineLevel="0" collapsed="false">
      <c r="A47" s="126" t="s">
        <v>270</v>
      </c>
      <c r="E47" s="126" t="s">
        <v>271</v>
      </c>
    </row>
    <row r="48" customFormat="false" ht="12.8" hidden="false" customHeight="false" outlineLevel="0" collapsed="false">
      <c r="A48" s="96" t="s">
        <v>265</v>
      </c>
      <c r="B48" s="105" t="n">
        <f aca="false">B15*('1) Feuille d''encodage'!G92)+B14*('1) Feuille d''encodage'!G91-'1) Feuille d''encodage'!G92)+B12*(1-'1) Feuille d''encodage'!G91)</f>
        <v>1.8072</v>
      </c>
      <c r="D48" s="128" t="n">
        <f aca="false">IF('1) Feuille d''encodage'!G91&gt;'1) Feuille d''encodage'!G92,B48,B49)</f>
        <v>1.8072</v>
      </c>
      <c r="E48" s="96" t="s">
        <v>265</v>
      </c>
      <c r="F48" s="105" t="n">
        <f aca="false">B15*('1) Feuille d''encodage'!G92)+B14*('1) Feuille d''encodage'!G91-'1) Feuille d''encodage'!G92)+B18*(1-'1) Feuille d''encodage'!G91)</f>
        <v>3.79333333333333</v>
      </c>
      <c r="H48" s="129" t="n">
        <f aca="false">IF('1) Feuille d''encodage'!C93="Oui",F50,B50)</f>
        <v>1.8072</v>
      </c>
    </row>
    <row r="49" customFormat="false" ht="12.8" hidden="false" customHeight="false" outlineLevel="0" collapsed="false">
      <c r="A49" s="96" t="s">
        <v>266</v>
      </c>
      <c r="B49" s="108" t="n">
        <f aca="false">B15*('1) Feuille d''encodage'!G91)+B13*('1) Feuille d''encodage'!G92-'1) Feuille d''encodage'!G91)+B12*(1-'1) Feuille d''encodage'!G92)</f>
        <v>1.8072</v>
      </c>
      <c r="E49" s="96" t="s">
        <v>266</v>
      </c>
      <c r="F49" s="108" t="n">
        <f aca="false">B15*('1) Feuille d''encodage'!G91)+B19*('1) Feuille d''encodage'!G92-'1) Feuille d''encodage'!G91)+B18*(1-'1) Feuille d''encodage'!G92)</f>
        <v>3.79333333333333</v>
      </c>
    </row>
    <row r="50" customFormat="false" ht="12.8" hidden="false" customHeight="false" outlineLevel="0" collapsed="false">
      <c r="A50" s="130" t="s">
        <v>267</v>
      </c>
      <c r="B50" s="105" t="n">
        <f aca="false">IF('1) Feuille d''encodage'!G91&gt;='1) Feuille d''encodage'!G92,B51,B52)</f>
        <v>1.8072</v>
      </c>
      <c r="E50" s="130" t="s">
        <v>267</v>
      </c>
      <c r="F50" s="105" t="n">
        <f aca="false">IF('1) Feuille d''encodage'!G106&gt;='1) Feuille d''encodage'!G107,F51,F52)</f>
        <v>3.79333333333333</v>
      </c>
    </row>
    <row r="51" customFormat="false" ht="12.8" hidden="false" customHeight="false" outlineLevel="0" collapsed="false">
      <c r="A51" s="130" t="s">
        <v>268</v>
      </c>
      <c r="B51" s="105" t="n">
        <f aca="false">'1) Feuille d''encodage'!G92*'Tableau des prix et fréquences'!J70+('1) Feuille d''encodage'!G91-'1) Feuille d''encodage'!G92)*'Tableau des prix et fréquences'!C70+(1-'1) Feuille d''encodage'!G91)*'Tableau des prix et fréquences'!C58</f>
        <v>1.8072</v>
      </c>
      <c r="E51" s="130" t="s">
        <v>268</v>
      </c>
      <c r="F51" s="105" t="n">
        <f aca="false">'1) Feuille d''encodage'!G92*'Tableau des prix et fréquences'!J70+('1) Feuille d''encodage'!G91-'1) Feuille d''encodage'!G92)*'Tableau des prix et fréquences'!C70+(1-'1) Feuille d''encodage'!G91)*'Tableau des prix et fréquences'!C82</f>
        <v>3.79333333333333</v>
      </c>
    </row>
    <row r="52" customFormat="false" ht="12.8" hidden="false" customHeight="false" outlineLevel="0" collapsed="false">
      <c r="A52" s="130" t="s">
        <v>269</v>
      </c>
      <c r="B52" s="105" t="n">
        <f aca="false">'1) Feuille d''encodage'!G91*'Tableau des prix et fréquences'!J70+('1) Feuille d''encodage'!G92-'1) Feuille d''encodage'!G91)*'Tableau des prix et fréquences'!J58+(1-'1) Feuille d''encodage'!G92)*'Tableau des prix et fréquences'!C58</f>
        <v>1.8072</v>
      </c>
      <c r="E52" s="130" t="s">
        <v>269</v>
      </c>
      <c r="F52" s="105" t="n">
        <f aca="false">'1) Feuille d''encodage'!G91*'Tableau des prix et fréquences'!J70+('1) Feuille d''encodage'!G92-'1) Feuille d''encodage'!G91)*'Tableau des prix et fréquences'!J82+(1-'1) Feuille d''encodage'!G92)*'Tableau des prix et fréquences'!C82</f>
        <v>3.79333333333333</v>
      </c>
    </row>
  </sheetData>
  <sheetProtection sheet="true" objects="true" scenarios="true"/>
  <mergeCells count="1">
    <mergeCell ref="A1:B1"/>
  </mergeCell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31"/>
  <sheetViews>
    <sheetView showFormulas="false" showGridLines="true" showRowColHeaders="true" showZeros="true" rightToLeft="false" tabSelected="false" showOutlineSymbols="true" defaultGridColor="true" view="normal" topLeftCell="B4" colorId="64" zoomScale="90" zoomScaleNormal="90" zoomScalePageLayoutView="100" workbookViewId="0">
      <selection pane="topLeft" activeCell="M23" activeCellId="0" sqref="M23"/>
    </sheetView>
  </sheetViews>
  <sheetFormatPr defaultColWidth="11.70703125" defaultRowHeight="12.8" zeroHeight="false" outlineLevelRow="0" outlineLevelCol="0"/>
  <cols>
    <col collapsed="false" customWidth="true" hidden="false" outlineLevel="0" max="1" min="1" style="0" width="12.9"/>
    <col collapsed="false" customWidth="true" hidden="false" outlineLevel="0" max="2" min="2" style="0" width="30.07"/>
    <col collapsed="false" customWidth="true" hidden="false" outlineLevel="0" max="3" min="3" style="132" width="18.92"/>
    <col collapsed="false" customWidth="true" hidden="false" outlineLevel="0" max="6" min="4" style="132" width="15.03"/>
    <col collapsed="false" customWidth="true" hidden="false" outlineLevel="0" max="7" min="7" style="0" width="18.32"/>
    <col collapsed="false" customWidth="true" hidden="false" outlineLevel="0" max="8" min="8" style="0" width="6.05"/>
    <col collapsed="false" customWidth="true" hidden="false" outlineLevel="0" max="9" min="9" style="0" width="12.88"/>
    <col collapsed="false" customWidth="true" hidden="false" outlineLevel="0" max="10" min="10" style="0" width="26.78"/>
    <col collapsed="false" customWidth="true" hidden="false" outlineLevel="0" max="15" min="11" style="0" width="15.29"/>
  </cols>
  <sheetData>
    <row r="1" customFormat="false" ht="31.5" hidden="false" customHeight="false" outlineLevel="0" collapsed="false">
      <c r="A1" s="83" t="s">
        <v>272</v>
      </c>
      <c r="B1" s="83"/>
      <c r="C1" s="83"/>
      <c r="D1" s="83"/>
      <c r="E1" s="83"/>
      <c r="F1" s="83"/>
      <c r="G1" s="83"/>
      <c r="H1" s="83"/>
      <c r="I1" s="83"/>
      <c r="J1" s="83"/>
      <c r="K1" s="83"/>
      <c r="L1" s="83"/>
      <c r="M1" s="83"/>
      <c r="N1" s="83"/>
      <c r="O1" s="83"/>
    </row>
    <row r="3" customFormat="false" ht="22.7" hidden="false" customHeight="true" outlineLevel="0" collapsed="false">
      <c r="A3" s="20" t="s">
        <v>53</v>
      </c>
      <c r="B3" s="20"/>
      <c r="C3" s="20"/>
      <c r="D3" s="20"/>
      <c r="E3" s="20"/>
      <c r="F3" s="20"/>
      <c r="G3" s="20"/>
      <c r="I3" s="51" t="s">
        <v>54</v>
      </c>
      <c r="J3" s="51"/>
      <c r="K3" s="51"/>
      <c r="L3" s="51"/>
      <c r="M3" s="51"/>
      <c r="N3" s="51"/>
      <c r="O3" s="51"/>
    </row>
    <row r="4" customFormat="false" ht="12.8" hidden="false" customHeight="false" outlineLevel="0" collapsed="false">
      <c r="K4" s="132"/>
      <c r="L4" s="132"/>
      <c r="M4" s="132"/>
      <c r="N4" s="132"/>
    </row>
    <row r="5" customFormat="false" ht="12.8" hidden="false" customHeight="false" outlineLevel="0" collapsed="false">
      <c r="A5" s="86"/>
      <c r="B5" s="86"/>
      <c r="C5" s="133" t="s">
        <v>17</v>
      </c>
      <c r="D5" s="133" t="s">
        <v>273</v>
      </c>
      <c r="E5" s="133" t="s">
        <v>274</v>
      </c>
      <c r="F5" s="133" t="s">
        <v>275</v>
      </c>
      <c r="G5" s="133" t="s">
        <v>21</v>
      </c>
      <c r="I5" s="86"/>
      <c r="J5" s="86"/>
      <c r="K5" s="133" t="s">
        <v>17</v>
      </c>
      <c r="L5" s="133" t="s">
        <v>273</v>
      </c>
      <c r="M5" s="133" t="s">
        <v>274</v>
      </c>
      <c r="N5" s="133" t="s">
        <v>275</v>
      </c>
      <c r="O5" s="133" t="s">
        <v>21</v>
      </c>
    </row>
    <row r="6" customFormat="false" ht="12.8" hidden="false" customHeight="false" outlineLevel="0" collapsed="false">
      <c r="A6" s="86" t="s">
        <v>30</v>
      </c>
      <c r="B6" s="86" t="s">
        <v>276</v>
      </c>
      <c r="C6" s="134" t="n">
        <f aca="false">'1) Feuille d''encodage'!D20*(('Moyennes et calculs'!B17*'1) Feuille d''encodage'!C80)+('Moyennes et calculs'!B16*(1-'1) Feuille d''encodage'!C80)))</f>
        <v>0.159092333333333</v>
      </c>
      <c r="D6" s="134" t="n">
        <f aca="false">'1) Feuille d''encodage'!E20*(('Moyennes et calculs'!B17*'1) Feuille d''encodage'!C80)+('Moyennes et calculs'!B16)*(1-'1) Feuille d''encodage'!C80))</f>
        <v>0.159092333333333</v>
      </c>
      <c r="E6" s="134" t="n">
        <f aca="false">('1) Feuille d''encodage'!F20*(('Moyennes et calculs'!B17*'1) Feuille d''encodage'!C80)+('Moyennes et calculs'!B16*(1-'1) Feuille d''encodage'!C80))))</f>
        <v>0.212123111111111</v>
      </c>
      <c r="F6" s="134" t="n">
        <f aca="false">'1) Feuille d''encodage'!G20*(('Moyennes et calculs'!B17*'1) Feuille d''encodage'!C80)+('Moyennes et calculs'!B16*(1-'1) Feuille d''encodage'!C80)))</f>
        <v>0.265153888888889</v>
      </c>
      <c r="G6" s="108" t="n">
        <f aca="false">'1) Feuille d''encodage'!H20*((('Moyennes et calculs'!B17*'1) Feuille d''encodage'!C80))+('Moyennes et calculs'!B16*(1-'1) Feuille d''encodage'!C80)))</f>
        <v>0</v>
      </c>
      <c r="I6" s="86" t="s">
        <v>30</v>
      </c>
      <c r="J6" s="86" t="s">
        <v>276</v>
      </c>
      <c r="K6" s="134" t="n">
        <f aca="false">'1) Feuille d''encodage'!D38*(('Moyennes et calculs'!B17*'1) Feuille d''encodage'!G80)+('Moyennes et calculs'!B16*(1-'1) Feuille d''encodage'!G80)))</f>
        <v>0.159092333333333</v>
      </c>
      <c r="L6" s="134" t="n">
        <f aca="false">'1) Feuille d''encodage'!E38*(('Moyennes et calculs'!B17*'1) Feuille d''encodage'!G80)+('Moyennes et calculs'!B16)*(1-'1) Feuille d''encodage'!G80))</f>
        <v>0.159092333333333</v>
      </c>
      <c r="M6" s="134" t="n">
        <f aca="false">('1) Feuille d''encodage'!F38*(('Moyennes et calculs'!B17*'1) Feuille d''encodage'!G80)+('Moyennes et calculs'!B16*(1-'1) Feuille d''encodage'!G80))))</f>
        <v>0.212123111111111</v>
      </c>
      <c r="N6" s="134" t="n">
        <f aca="false">'1) Feuille d''encodage'!G38*(('Moyennes et calculs'!B17*'1) Feuille d''encodage'!G80)+('Moyennes et calculs'!B16*(1-'1) Feuille d''encodage'!G80)))</f>
        <v>0.265153888888889</v>
      </c>
      <c r="O6" s="108" t="n">
        <f aca="false">'1) Feuille d''encodage'!H38*((('Moyennes et calculs'!L17*'1) Feuille d''encodage'!G80))+('Moyennes et calculs'!L16*(1-'1) Feuille d''encodage'!G80)))</f>
        <v>0</v>
      </c>
    </row>
    <row r="7" customFormat="false" ht="12.8" hidden="false" customHeight="false" outlineLevel="0" collapsed="false">
      <c r="A7" s="135" t="s">
        <v>277</v>
      </c>
      <c r="B7" s="86" t="s">
        <v>22</v>
      </c>
      <c r="C7" s="134" t="n">
        <f aca="false">'1) Feuille d''encodage'!D15*(('Moyennes et calculs'!B6*'1) Feuille d''encodage'!M84)+('Moyennes et calculs'!B7*'1) Feuille d''encodage'!M85)+('Moyennes et calculs'!B8*'1) Feuille d''encodage'!M83))</f>
        <v>0.252487846153846</v>
      </c>
      <c r="D7" s="134" t="n">
        <f aca="false">'1) Feuille d''encodage'!E15*(('Moyennes et calculs'!B6*'1) Feuille d''encodage'!M84)+('Moyennes et calculs'!B7*'1) Feuille d''encodage'!M85)+('Moyennes et calculs'!B8*'1) Feuille d''encodage'!M83))</f>
        <v>0.252487846153846</v>
      </c>
      <c r="E7" s="134" t="n">
        <f aca="false">'1) Feuille d''encodage'!F15*(('Moyennes et calculs'!B6*'1) Feuille d''encodage'!M84)+('Moyennes et calculs'!B7*'1) Feuille d''encodage'!M85)+('Moyennes et calculs'!B8*'1) Feuille d''encodage'!M83))</f>
        <v>0.631219615384615</v>
      </c>
      <c r="F7" s="134" t="n">
        <f aca="false">'1) Feuille d''encodage'!G15*(('Moyennes et calculs'!B6*'1) Feuille d''encodage'!M84)+('Moyennes et calculs'!B7*'1) Feuille d''encodage'!M85)+('Moyennes et calculs'!B8*'1) Feuille d''encodage'!M83))</f>
        <v>1.17827661538462</v>
      </c>
      <c r="G7" s="108" t="n">
        <f aca="false">'1) Feuille d''encodage'!H15*(('Moyennes et calculs'!B6*'1) Feuille d''encodage'!M84)+('Moyennes et calculs'!B7*'1) Feuille d''encodage'!M85)+('Moyennes et calculs'!B8*'1) Feuille d''encodage'!M83))</f>
        <v>0</v>
      </c>
      <c r="I7" s="135" t="s">
        <v>277</v>
      </c>
      <c r="J7" s="86" t="s">
        <v>22</v>
      </c>
      <c r="K7" s="134" t="n">
        <f aca="false">'1) Feuille d''encodage'!D33*(('Moyennes et calculs'!B6*'1) Feuille d''encodage'!N84)+('Moyennes et calculs'!B7*'1) Feuille d''encodage'!N85)+('Moyennes et calculs'!B8*'1) Feuille d''encodage'!N83))</f>
        <v>0.252487846153846</v>
      </c>
      <c r="L7" s="134" t="n">
        <f aca="false">'1) Feuille d''encodage'!E33*(('Moyennes et calculs'!B6*'1) Feuille d''encodage'!N84)+('Moyennes et calculs'!B7*'1) Feuille d''encodage'!N85)+('Moyennes et calculs'!B8*'1) Feuille d''encodage'!N83))</f>
        <v>0.252487846153846</v>
      </c>
      <c r="M7" s="134" t="n">
        <f aca="false">'1) Feuille d''encodage'!F33*(('Moyennes et calculs'!B6*'1) Feuille d''encodage'!N84)+('Moyennes et calculs'!B7*'1) Feuille d''encodage'!N85)+('Moyennes et calculs'!B8*'1) Feuille d''encodage'!N83))</f>
        <v>0.631219615384615</v>
      </c>
      <c r="N7" s="134" t="n">
        <f aca="false">'1) Feuille d''encodage'!G33*(('Moyennes et calculs'!B6*'1) Feuille d''encodage'!N84)+('Moyennes et calculs'!B7*'1) Feuille d''encodage'!N85)+('Moyennes et calculs'!B8*'1) Feuille d''encodage'!N83))</f>
        <v>1.17827661538462</v>
      </c>
      <c r="O7" s="108" t="n">
        <f aca="false">'1) Feuille d''encodage'!H33*(('Moyennes et calculs'!B6*'1) Feuille d''encodage'!N84)+('Moyennes et calculs'!B7*'1) Feuille d''encodage'!N85)+('Moyennes et calculs'!B8*'1) Feuille d''encodage'!N83))</f>
        <v>0</v>
      </c>
    </row>
    <row r="8" customFormat="false" ht="12.8" hidden="false" customHeight="false" outlineLevel="0" collapsed="false">
      <c r="A8" s="135"/>
      <c r="B8" s="86" t="s">
        <v>278</v>
      </c>
      <c r="C8" s="134" t="n">
        <f aca="false">'1) Feuille d''encodage'!D16*(('Moyennes et calculs'!B24*'1) Feuille d''encodage'!C88)+('Moyennes et calculs'!B22*(1-'1) Feuille d''encodage'!C88)))</f>
        <v>0.069525</v>
      </c>
      <c r="D8" s="134" t="n">
        <f aca="false">'1) Feuille d''encodage'!E16*(('Moyennes et calculs'!B24*'1) Feuille d''encodage'!C88)+('Moyennes et calculs'!B22*(1-'1) Feuille d''encodage'!C88)))</f>
        <v>0.0927</v>
      </c>
      <c r="E8" s="134" t="n">
        <f aca="false">'1) Feuille d''encodage'!F16*(('Moyennes et calculs'!B24*'1) Feuille d''encodage'!C88)+('Moyennes et calculs'!B22*(1-'1) Feuille d''encodage'!C88)))</f>
        <v>0.115875</v>
      </c>
      <c r="F8" s="134" t="n">
        <f aca="false">'1) Feuille d''encodage'!G16*(('Moyennes et calculs'!B24*'1) Feuille d''encodage'!C88)+('Moyennes et calculs'!B22*(1-'1) Feuille d''encodage'!C88)))</f>
        <v>0.13905</v>
      </c>
      <c r="G8" s="108" t="n">
        <f aca="false">'1) Feuille d''encodage'!H16*((('Moyennes et calculs'!B24*'1) Feuille d''encodage'!C88))+('Moyennes et calculs'!B22*(1-'1) Feuille d''encodage'!C88)))</f>
        <v>0</v>
      </c>
      <c r="I8" s="135"/>
      <c r="J8" s="86" t="s">
        <v>278</v>
      </c>
      <c r="K8" s="134" t="n">
        <f aca="false">'1) Feuille d''encodage'!D34*(('Moyennes et calculs'!B24*'1) Feuille d''encodage'!G88)+('Moyennes et calculs'!B22*(1-'1) Feuille d''encodage'!G88)))</f>
        <v>0.069525</v>
      </c>
      <c r="L8" s="134" t="n">
        <f aca="false">'1) Feuille d''encodage'!E34*(('Moyennes et calculs'!B24*'1) Feuille d''encodage'!G88)+('Moyennes et calculs'!B22*(1-'1) Feuille d''encodage'!G88)))</f>
        <v>0.0927</v>
      </c>
      <c r="M8" s="134" t="n">
        <f aca="false">'1) Feuille d''encodage'!F34*(('Moyennes et calculs'!B24*'1) Feuille d''encodage'!G88)+('Moyennes et calculs'!B22*(1-'1) Feuille d''encodage'!G88)))</f>
        <v>0.115875</v>
      </c>
      <c r="N8" s="134" t="n">
        <f aca="false">'1) Feuille d''encodage'!G34*(('Moyennes et calculs'!B24*'1) Feuille d''encodage'!G88)+('Moyennes et calculs'!B22*(1-'1) Feuille d''encodage'!G88)))</f>
        <v>0.13905</v>
      </c>
      <c r="O8" s="108" t="n">
        <f aca="false">'1) Feuille d''encodage'!H34*((('Moyennes et calculs'!B24*'1) Feuille d''encodage'!G88))+('Moyennes et calculs'!B22*(1-'1) Feuille d''encodage'!G88)))</f>
        <v>0</v>
      </c>
    </row>
    <row r="9" customFormat="false" ht="12.8" hidden="false" customHeight="false" outlineLevel="0" collapsed="false">
      <c r="A9" s="135"/>
      <c r="B9" s="86" t="s">
        <v>279</v>
      </c>
      <c r="C9" s="134" t="n">
        <f aca="false">('1) Feuille d''encodage'!D17)*(('Moyennes et calculs'!B25*'1) Feuille d''encodage'!C89)+('Moyennes et calculs'!B23*(1-'1) Feuille d''encodage'!C89)))</f>
        <v>0.15375</v>
      </c>
      <c r="D9" s="134" t="n">
        <f aca="false">'1) Feuille d''encodage'!E17*(('Moyennes et calculs'!B25*'1) Feuille d''encodage'!C89)+('Moyennes et calculs'!B23*(1-'1) Feuille d''encodage'!C89)))</f>
        <v>0.15375</v>
      </c>
      <c r="E9" s="134" t="n">
        <f aca="false">'1) Feuille d''encodage'!F17*(('Moyennes et calculs'!B25*'1) Feuille d''encodage'!C89)+('Moyennes et calculs'!B23*(1-'1) Feuille d''encodage'!C89)))</f>
        <v>0.246</v>
      </c>
      <c r="F9" s="134" t="n">
        <f aca="false">'1) Feuille d''encodage'!G17*(('Moyennes et calculs'!B25*'1) Feuille d''encodage'!C89)+('Moyennes et calculs'!B23*(1-'1) Feuille d''encodage'!C89)))</f>
        <v>0.3075</v>
      </c>
      <c r="G9" s="108" t="n">
        <f aca="false">'1) Feuille d''encodage'!H17*(('Moyennes et calculs'!B25*'1) Feuille d''encodage'!C89)+('Moyennes et calculs'!B23*(1-'1) Feuille d''encodage'!C89)))</f>
        <v>0</v>
      </c>
      <c r="I9" s="135"/>
      <c r="J9" s="86" t="s">
        <v>279</v>
      </c>
      <c r="K9" s="134" t="n">
        <f aca="false">('1) Feuille d''encodage'!D35)*(('Moyennes et calculs'!B25*'1) Feuille d''encodage'!G89)+('Moyennes et calculs'!B23*(1-'1) Feuille d''encodage'!G89)))</f>
        <v>0.15375</v>
      </c>
      <c r="L9" s="134" t="n">
        <f aca="false">'1) Feuille d''encodage'!E35*(('Moyennes et calculs'!B25*'1) Feuille d''encodage'!G89)+('Moyennes et calculs'!B23*(1-'1) Feuille d''encodage'!G89)))</f>
        <v>0.15375</v>
      </c>
      <c r="M9" s="134" t="n">
        <f aca="false">'1) Feuille d''encodage'!F35*(('Moyennes et calculs'!B25*'1) Feuille d''encodage'!G89)+('Moyennes et calculs'!B23*(1-'1) Feuille d''encodage'!G89)))</f>
        <v>0.246</v>
      </c>
      <c r="N9" s="134" t="n">
        <f aca="false">'1) Feuille d''encodage'!G35*(('Moyennes et calculs'!B25*'1) Feuille d''encodage'!G89)+('Moyennes et calculs'!B23*(1-'1) Feuille d''encodage'!G89)))</f>
        <v>0.3075</v>
      </c>
      <c r="O9" s="108" t="n">
        <f aca="false">'1) Feuille d''encodage'!H35*(('Moyennes et calculs'!B25*'1) Feuille d''encodage'!G89)+('Moyennes et calculs'!B23*(1-'1) Feuille d''encodage'!G89)))</f>
        <v>0</v>
      </c>
    </row>
    <row r="10" customFormat="false" ht="12.8" hidden="false" customHeight="false" outlineLevel="0" collapsed="false">
      <c r="A10" s="135"/>
      <c r="B10" s="86" t="s">
        <v>33</v>
      </c>
      <c r="C10" s="134" t="n">
        <f aca="false">'1) Feuille d''encodage'!D21*'Moyennes et calculs'!H41</f>
        <v>0.2259</v>
      </c>
      <c r="D10" s="134" t="n">
        <f aca="false">'1) Feuille d''encodage'!E21*'Moyennes et calculs'!H41</f>
        <v>0.2259</v>
      </c>
      <c r="E10" s="134" t="n">
        <f aca="false">'1) Feuille d''encodage'!F21*'Moyennes et calculs'!H41</f>
        <v>0.27108</v>
      </c>
      <c r="F10" s="134" t="n">
        <f aca="false">'1) Feuille d''encodage'!G21*'Moyennes et calculs'!H41</f>
        <v>0.4518</v>
      </c>
      <c r="G10" s="108" t="n">
        <f aca="false">'1) Feuille d''encodage'!H21*'Moyennes et calculs'!B41</f>
        <v>0</v>
      </c>
      <c r="I10" s="135"/>
      <c r="J10" s="86" t="s">
        <v>33</v>
      </c>
      <c r="K10" s="134" t="n">
        <f aca="false">'1) Feuille d''encodage'!D39*'Moyennes et calculs'!H48</f>
        <v>0.2259</v>
      </c>
      <c r="L10" s="134" t="n">
        <f aca="false">'1) Feuille d''encodage'!E39*'Moyennes et calculs'!H48</f>
        <v>0.2259</v>
      </c>
      <c r="M10" s="134" t="n">
        <f aca="false">'1) Feuille d''encodage'!F39*'Moyennes et calculs'!H48</f>
        <v>0.27108</v>
      </c>
      <c r="N10" s="134" t="n">
        <f aca="false">'1) Feuille d''encodage'!G39*'Moyennes et calculs'!H48</f>
        <v>0.4518</v>
      </c>
      <c r="O10" s="108" t="n">
        <f aca="false">'1) Feuille d''encodage'!H40*'Moyennes et calculs'!B48</f>
        <v>0</v>
      </c>
      <c r="U10" s="136"/>
    </row>
    <row r="11" customFormat="false" ht="12.8" hidden="false" customHeight="false" outlineLevel="0" collapsed="false">
      <c r="A11" s="135" t="s">
        <v>280</v>
      </c>
      <c r="B11" s="86" t="s">
        <v>281</v>
      </c>
      <c r="C11" s="137" t="n">
        <f aca="false">('1) Feuille d''encodage'!D23*(('Moyennes et calculs'!B31*'1) Feuille d''encodage'!C104)+('Moyennes et calculs'!B29*(1-'1) Feuille d''encodage'!C104))))*'1) Feuille d''encodage'!M96</f>
        <v>0.139125</v>
      </c>
      <c r="D11" s="137" t="n">
        <f aca="false">('1) Feuille d''encodage'!E23*(('Moyennes et calculs'!B31*'1) Feuille d''encodage'!C104)+('Moyennes et calculs'!B29*(1-'1) Feuille d''encodage'!C104))))*'1) Feuille d''encodage'!M96</f>
        <v>0.09275</v>
      </c>
      <c r="E11" s="137" t="n">
        <f aca="false">('1) Feuille d''encodage'!F23*(('Moyennes et calculs'!B31*'1) Feuille d''encodage'!C104)+('Moyennes et calculs'!B29*(1-'1) Feuille d''encodage'!C104))))*'1) Feuille d''encodage'!M96</f>
        <v>0.12985</v>
      </c>
      <c r="F11" s="137" t="n">
        <f aca="false">('1) Feuille d''encodage'!G23*(('Moyennes et calculs'!B31*'1) Feuille d''encodage'!C104)+('Moyennes et calculs'!B29*(1-'1) Feuille d''encodage'!C104))))*'1) Feuille d''encodage'!M96</f>
        <v>0.12985</v>
      </c>
      <c r="G11" s="108" t="n">
        <f aca="false">'1) Feuille d''encodage'!H23*(('Moyennes et calculs'!B31*'1) Feuille d''encodage'!C104)+('Moyennes et calculs'!B29*(1-'1) Feuille d''encodage'!C104)))*'1) Feuille d''encodage'!M96</f>
        <v>0</v>
      </c>
      <c r="I11" s="135" t="s">
        <v>280</v>
      </c>
      <c r="J11" s="86" t="s">
        <v>281</v>
      </c>
      <c r="K11" s="137" t="n">
        <f aca="false">('1) Feuille d''encodage'!D41*(('Moyennes et calculs'!B31*'1) Feuille d''encodage'!G104)+('Moyennes et calculs'!B29*(1-'1) Feuille d''encodage'!G104))))*'1) Feuille d''encodage'!N96</f>
        <v>0.139125</v>
      </c>
      <c r="L11" s="137" t="n">
        <f aca="false">('1) Feuille d''encodage'!E41*(('Moyennes et calculs'!B31*'1) Feuille d''encodage'!G104)+('Moyennes et calculs'!B29*(1-'1) Feuille d''encodage'!G104))))*'1) Feuille d''encodage'!N96</f>
        <v>0.09275</v>
      </c>
      <c r="M11" s="137" t="n">
        <f aca="false">('1) Feuille d''encodage'!F41*(('Moyennes et calculs'!B31*'1) Feuille d''encodage'!G104)+('Moyennes et calculs'!B29*(1-'1) Feuille d''encodage'!G104))))*'1) Feuille d''encodage'!N96</f>
        <v>0.12985</v>
      </c>
      <c r="N11" s="137" t="n">
        <f aca="false">('1) Feuille d''encodage'!G41*(('Moyennes et calculs'!B31*'1) Feuille d''encodage'!G104)+('Moyennes et calculs'!B29*(1-'1) Feuille d''encodage'!G104))))*'1) Feuille d''encodage'!N96</f>
        <v>0.12985</v>
      </c>
      <c r="O11" s="108" t="n">
        <f aca="false">'1) Feuille d''encodage'!H41*(('Moyennes et calculs'!B31*'1) Feuille d''encodage'!G104)+('Moyennes et calculs'!B29*(1-'1) Feuille d''encodage'!G104)))*'1) Feuille d''encodage'!N96</f>
        <v>0</v>
      </c>
    </row>
    <row r="12" customFormat="false" ht="12.8" hidden="false" customHeight="false" outlineLevel="0" collapsed="false">
      <c r="A12" s="135"/>
      <c r="B12" s="86" t="s">
        <v>282</v>
      </c>
      <c r="C12" s="137" t="n">
        <f aca="false">('1) Feuille d''encodage'!D59*(('Moyennes et calculs'!B32*'1) Feuille d''encodage'!C105)+('Moyennes et calculs'!B30*(1-'1) Feuille d''encodage'!C105))))*'1) Feuille d''encodage'!M97</f>
        <v>0.050875</v>
      </c>
      <c r="D12" s="137" t="n">
        <f aca="false">('1) Feuille d''encodage'!E59*(('Moyennes et calculs'!B32*'1) Feuille d''encodage'!C105)+('Moyennes et calculs'!B30*(1-'1) Feuille d''encodage'!C105))))*'1) Feuille d''encodage'!M97</f>
        <v>0.0407</v>
      </c>
      <c r="E12" s="137" t="n">
        <f aca="false">(('1) Feuille d''encodage'!F59*(('Moyennes et calculs'!B32*'1) Feuille d''encodage'!C105)+('Moyennes et calculs'!B30*(1-'1) Feuille d''encodage'!C105))))*'1) Feuille d''encodage'!M97)</f>
        <v>0.050875</v>
      </c>
      <c r="F12" s="137" t="n">
        <f aca="false">(('1) Feuille d''encodage'!G59*(('Moyennes et calculs'!B32*'1) Feuille d''encodage'!C105)+('Moyennes et calculs'!B30*(1-'1) Feuille d''encodage'!C105))))*'1) Feuille d''encodage'!M97)</f>
        <v>0.050875</v>
      </c>
      <c r="G12" s="108" t="n">
        <f aca="false">'1) Feuille d''encodage'!H59*((('Moyennes et calculs'!B32*'1) Feuille d''encodage'!C105)+('Moyennes et calculs'!B30*(1-'1) Feuille d''encodage'!C105)))*'1) Feuille d''encodage'!M97)</f>
        <v>0</v>
      </c>
      <c r="I12" s="135"/>
      <c r="J12" s="86" t="s">
        <v>282</v>
      </c>
      <c r="K12" s="137" t="n">
        <f aca="false">('1) Feuille d''encodage'!D42*(('Moyennes et calculs'!B32*'1) Feuille d''encodage'!G105)+('Moyennes et calculs'!B30*(1-'1) Feuille d''encodage'!G105))))*'1) Feuille d''encodage'!N97</f>
        <v>0.050875</v>
      </c>
      <c r="L12" s="137" t="n">
        <f aca="false">('1) Feuille d''encodage'!E42*(('Moyennes et calculs'!B32*'1) Feuille d''encodage'!G105)+('Moyennes et calculs'!B30*(1-'1) Feuille d''encodage'!G105))))*'1) Feuille d''encodage'!N97</f>
        <v>0.0407</v>
      </c>
      <c r="M12" s="137" t="n">
        <f aca="false">(('1) Feuille d''encodage'!F42*(('Moyennes et calculs'!B32*'1) Feuille d''encodage'!G105)+('Moyennes et calculs'!B30*(1-'1) Feuille d''encodage'!G105))))*'1) Feuille d''encodage'!N97)</f>
        <v>0.050875</v>
      </c>
      <c r="N12" s="137" t="n">
        <f aca="false">(('1) Feuille d''encodage'!G42*(('Moyennes et calculs'!B32*'1) Feuille d''encodage'!G105)+('Moyennes et calculs'!B30*(1-'1) Feuille d''encodage'!G105))))*'1) Feuille d''encodage'!N97)</f>
        <v>0.050875</v>
      </c>
      <c r="O12" s="108" t="n">
        <f aca="false">'1) Feuille d''encodage'!H42*((('Moyennes et calculs'!B32*'1) Feuille d''encodage'!G105)+('Moyennes et calculs'!B30*(1-'1) Feuille d''encodage'!G105)))*'1) Feuille d''encodage'!N97)</f>
        <v>0</v>
      </c>
    </row>
    <row r="13" customFormat="false" ht="12.8" hidden="false" customHeight="false" outlineLevel="0" collapsed="false">
      <c r="A13" s="135"/>
      <c r="B13" s="86" t="s">
        <v>283</v>
      </c>
      <c r="C13" s="137" t="n">
        <f aca="false">('1) Feuille d''encodage'!D24*'Moyennes et calculs'!B35*'1) Feuille d''encodage'!M98)</f>
        <v>0</v>
      </c>
      <c r="D13" s="137" t="n">
        <f aca="false">'1) Feuille d''encodage'!E24*'Moyennes et calculs'!B34*'1) Feuille d''encodage'!M98</f>
        <v>0</v>
      </c>
      <c r="E13" s="137" t="n">
        <f aca="false">'1) Feuille d''encodage'!F59*'Moyennes et calculs'!B34*'1) Feuille d''encodage'!M98</f>
        <v>0</v>
      </c>
      <c r="F13" s="137" t="n">
        <f aca="false">'1) Feuille d''encodage'!G24*'Moyennes et calculs'!B34*'1) Feuille d''encodage'!M98</f>
        <v>0</v>
      </c>
      <c r="G13" s="108" t="n">
        <f aca="false">'1) Feuille d''encodage'!H59*'Moyennes et calculs'!B34*'1) Feuille d''encodage'!M98</f>
        <v>0</v>
      </c>
      <c r="I13" s="135"/>
      <c r="J13" s="86" t="s">
        <v>283</v>
      </c>
      <c r="K13" s="137" t="n">
        <f aca="false">('1) Feuille d''encodage'!D42*'Moyennes et calculs'!B34*'1) Feuille d''encodage'!N98)</f>
        <v>0</v>
      </c>
      <c r="L13" s="137" t="n">
        <f aca="false">'1) Feuille d''encodage'!E42*'Moyennes et calculs'!B34*'1) Feuille d''encodage'!N98</f>
        <v>0</v>
      </c>
      <c r="M13" s="137" t="n">
        <f aca="false">'1) Feuille d''encodage'!F42*'Moyennes et calculs'!B34*'1) Feuille d''encodage'!N98</f>
        <v>0</v>
      </c>
      <c r="N13" s="137" t="n">
        <f aca="false">'1) Feuille d''encodage'!G42*'Moyennes et calculs'!B34*'1) Feuille d''encodage'!N98</f>
        <v>0</v>
      </c>
      <c r="O13" s="108" t="n">
        <f aca="false">'1) Feuille d''encodage'!H42*'Moyennes et calculs'!B34*'1) Feuille d''encodage'!N98</f>
        <v>0</v>
      </c>
    </row>
    <row r="14" customFormat="false" ht="12.8" hidden="false" customHeight="false" outlineLevel="0" collapsed="false">
      <c r="A14" s="135"/>
      <c r="B14" s="86" t="s">
        <v>284</v>
      </c>
      <c r="C14" s="137" t="n">
        <f aca="false">'1) Feuille d''encodage'!D24*'Moyennes et calculs'!B33*'1) Feuille d''encodage'!M99</f>
        <v>0</v>
      </c>
      <c r="D14" s="137" t="n">
        <f aca="false">'1) Feuille d''encodage'!E24*'Moyennes et calculs'!B33*'1) Feuille d''encodage'!M99</f>
        <v>0</v>
      </c>
      <c r="E14" s="137" t="n">
        <f aca="false">'1) Feuille d''encodage'!F24*'Moyennes et calculs'!B33*'1) Feuille d''encodage'!M99</f>
        <v>0</v>
      </c>
      <c r="F14" s="137" t="n">
        <f aca="false">'1) Feuille d''encodage'!G24*'Moyennes et calculs'!B33*'1) Feuille d''encodage'!M99</f>
        <v>0</v>
      </c>
      <c r="G14" s="108" t="n">
        <f aca="false">'1) Feuille d''encodage'!H24*'Moyennes et calculs'!B33*'1) Feuille d''encodage'!M99</f>
        <v>0</v>
      </c>
      <c r="I14" s="135"/>
      <c r="J14" s="86" t="s">
        <v>284</v>
      </c>
      <c r="K14" s="137" t="n">
        <f aca="false">'1) Feuille d''encodage'!D42*'Moyennes et calculs'!B33*'1) Feuille d''encodage'!N99</f>
        <v>0</v>
      </c>
      <c r="L14" s="137" t="n">
        <f aca="false">'1) Feuille d''encodage'!E42*'Moyennes et calculs'!B33*'1) Feuille d''encodage'!N99</f>
        <v>0</v>
      </c>
      <c r="M14" s="137" t="n">
        <f aca="false">'1) Feuille d''encodage'!F42*'Moyennes et calculs'!B33*'1) Feuille d''encodage'!N99</f>
        <v>0</v>
      </c>
      <c r="N14" s="137" t="n">
        <f aca="false">'1) Feuille d''encodage'!G42*'Moyennes et calculs'!B33*'1) Feuille d''encodage'!N99</f>
        <v>0</v>
      </c>
      <c r="O14" s="108" t="n">
        <f aca="false">'1) Feuille d''encodage'!H42*'Moyennes et calculs'!B33*'1) Feuille d''encodage'!N99</f>
        <v>0</v>
      </c>
    </row>
    <row r="15" customFormat="false" ht="12.8" hidden="false" customHeight="false" outlineLevel="0" collapsed="false">
      <c r="A15" s="135"/>
      <c r="B15" s="86" t="s">
        <v>38</v>
      </c>
      <c r="C15" s="137" t="n">
        <f aca="false">(('1) Feuille d''encodage'!D25*'Moyennes et calculs'!B35))*'1) Feuille d''encodage'!M100</f>
        <v>0.04615</v>
      </c>
      <c r="D15" s="137" t="n">
        <f aca="false">('1) Feuille d''encodage'!E25*'Moyennes et calculs'!B35)*'1) Feuille d''encodage'!M100</f>
        <v>0.0576875</v>
      </c>
      <c r="E15" s="137" t="n">
        <f aca="false">('1) Feuille d''encodage'!F25*'Moyennes et calculs'!B35)*'1) Feuille d''encodage'!M100</f>
        <v>0.0576875</v>
      </c>
      <c r="F15" s="137" t="n">
        <f aca="false">('1) Feuille d''encodage'!G25*'Moyennes et calculs'!B35)*'1) Feuille d''encodage'!M100</f>
        <v>0.0576875</v>
      </c>
      <c r="G15" s="108" t="n">
        <f aca="false">'1) Feuille d''encodage'!H25*'Moyennes et calculs'!B35*'1) Feuille d''encodage'!M100</f>
        <v>0</v>
      </c>
      <c r="I15" s="135"/>
      <c r="J15" s="86" t="s">
        <v>38</v>
      </c>
      <c r="K15" s="137" t="n">
        <f aca="false">(('1) Feuille d''encodage'!D43*'Moyennes et calculs'!B35))*'1) Feuille d''encodage'!N100</f>
        <v>0.04615</v>
      </c>
      <c r="L15" s="137" t="n">
        <f aca="false">('1) Feuille d''encodage'!E43*'Moyennes et calculs'!B35)*'1) Feuille d''encodage'!N100</f>
        <v>0.0576875</v>
      </c>
      <c r="M15" s="137" t="n">
        <f aca="false">('1) Feuille d''encodage'!F43*'Moyennes et calculs'!B35)*'1) Feuille d''encodage'!N100</f>
        <v>0.0576875</v>
      </c>
      <c r="N15" s="137" t="n">
        <f aca="false">('1) Feuille d''encodage'!G43*'Moyennes et calculs'!B35)*'1) Feuille d''encodage'!N100</f>
        <v>0.0576875</v>
      </c>
      <c r="O15" s="108" t="n">
        <f aca="false">'1) Feuille d''encodage'!H43*'Moyennes et calculs'!B35*'1) Feuille d''encodage'!N100</f>
        <v>0</v>
      </c>
    </row>
    <row r="16" customFormat="false" ht="12.8" hidden="false" customHeight="false" outlineLevel="0" collapsed="false">
      <c r="A16" s="135"/>
      <c r="B16" s="86" t="s">
        <v>285</v>
      </c>
      <c r="C16" s="137" t="n">
        <f aca="false">('1) Feuille d''encodage'!D26*'Moyennes et calculs'!B37)*'1) Feuille d''encodage'!M101</f>
        <v>0</v>
      </c>
      <c r="D16" s="137" t="n">
        <f aca="false">('1) Feuille d''encodage'!E26*'Moyennes et calculs'!B37)*'1) Feuille d''encodage'!M101</f>
        <v>0.01154</v>
      </c>
      <c r="E16" s="137" t="n">
        <f aca="false">('1) Feuille d''encodage'!F26*'Moyennes et calculs'!B37)*'1) Feuille d''encodage'!M101</f>
        <v>0.0577</v>
      </c>
      <c r="F16" s="137" t="n">
        <f aca="false">('1) Feuille d''encodage'!G61*'Moyennes et calculs'!B37)*'1) Feuille d''encodage'!M101</f>
        <v>0.0577</v>
      </c>
      <c r="G16" s="108" t="n">
        <f aca="false">'1) Feuille d''encodage'!H61*'Moyennes et calculs'!B37*'1) Feuille d''encodage'!M101</f>
        <v>0</v>
      </c>
      <c r="I16" s="135"/>
      <c r="J16" s="86" t="s">
        <v>285</v>
      </c>
      <c r="K16" s="137" t="n">
        <f aca="false">('1) Feuille d''encodage'!D44*'Moyennes et calculs'!B37)*'1) Feuille d''encodage'!N101</f>
        <v>0</v>
      </c>
      <c r="L16" s="137" t="n">
        <f aca="false">('1) Feuille d''encodage'!E44*'Moyennes et calculs'!B37)*'1) Feuille d''encodage'!N101</f>
        <v>0.01154</v>
      </c>
      <c r="M16" s="137" t="n">
        <f aca="false">('1) Feuille d''encodage'!F44*'Moyennes et calculs'!B37)*'1) Feuille d''encodage'!N101</f>
        <v>0.0577</v>
      </c>
      <c r="N16" s="137" t="n">
        <f aca="false">('1) Feuille d''encodage'!G44*'Moyennes et calculs'!B37)*'1) Feuille d''encodage'!N101</f>
        <v>0.0577</v>
      </c>
      <c r="O16" s="108" t="n">
        <f aca="false">'1) Feuille d''encodage'!H44*'Moyennes et calculs'!B37*'1) Feuille d''encodage'!N101</f>
        <v>0</v>
      </c>
    </row>
    <row r="17" customFormat="false" ht="12.8" hidden="false" customHeight="false" outlineLevel="0" collapsed="false">
      <c r="A17" s="135"/>
      <c r="B17" s="86" t="s">
        <v>286</v>
      </c>
      <c r="C17" s="137" t="n">
        <f aca="false">'1) Feuille d''encodage'!D61*'Moyennes et calculs'!B38*'1) Feuille d''encodage'!M102</f>
        <v>0</v>
      </c>
      <c r="D17" s="137" t="n">
        <f aca="false">'1) Feuille d''encodage'!E61*'Moyennes et calculs'!B38*'1) Feuille d''encodage'!M102</f>
        <v>0</v>
      </c>
      <c r="E17" s="137" t="n">
        <f aca="false">'1) Feuille d''encodage'!F61*'Moyennes et calculs'!B38*'1) Feuille d''encodage'!M102</f>
        <v>0</v>
      </c>
      <c r="F17" s="137" t="n">
        <f aca="false">'1) Feuille d''encodage'!G26*'Moyennes et calculs'!B38*'1) Feuille d''encodage'!M102</f>
        <v>0</v>
      </c>
      <c r="G17" s="108" t="n">
        <f aca="false">'1) Feuille d''encodage'!H26*'Moyennes et calculs'!B38*'1) Feuille d''encodage'!M102</f>
        <v>0</v>
      </c>
      <c r="I17" s="135"/>
      <c r="J17" s="86" t="s">
        <v>286</v>
      </c>
      <c r="K17" s="137" t="n">
        <f aca="false">'1) Feuille d''encodage'!D44*'Moyennes et calculs'!B38*'1) Feuille d''encodage'!N102</f>
        <v>0</v>
      </c>
      <c r="L17" s="137" t="n">
        <f aca="false">'1) Feuille d''encodage'!E44*'Moyennes et calculs'!B38*'1) Feuille d''encodage'!N102</f>
        <v>0</v>
      </c>
      <c r="M17" s="137" t="n">
        <f aca="false">'1) Feuille d''encodage'!F44*'Moyennes et calculs'!B38*'1) Feuille d''encodage'!N102</f>
        <v>0</v>
      </c>
      <c r="N17" s="137" t="n">
        <f aca="false">'1) Feuille d''encodage'!G44*'Moyennes et calculs'!B38*'1) Feuille d''encodage'!N102</f>
        <v>0</v>
      </c>
      <c r="O17" s="108" t="n">
        <f aca="false">'1) Feuille d''encodage'!H44*'Moyennes et calculs'!B38*'1) Feuille d''encodage'!N102</f>
        <v>0</v>
      </c>
    </row>
    <row r="18" customFormat="false" ht="12.8" hidden="false" customHeight="false" outlineLevel="0" collapsed="false">
      <c r="A18" s="135"/>
      <c r="B18" s="86" t="s">
        <v>287</v>
      </c>
      <c r="C18" s="137" t="n">
        <f aca="false">SUM(C11:C17)</f>
        <v>0.23615</v>
      </c>
      <c r="D18" s="137" t="n">
        <f aca="false">SUM(D11:D17)</f>
        <v>0.2026775</v>
      </c>
      <c r="E18" s="137" t="n">
        <f aca="false">SUM(E11:E17)</f>
        <v>0.2961125</v>
      </c>
      <c r="F18" s="137" t="n">
        <f aca="false">SUM(F11:F17)</f>
        <v>0.2961125</v>
      </c>
      <c r="G18" s="108" t="n">
        <f aca="false">SUM(G11:G17)</f>
        <v>0</v>
      </c>
      <c r="I18" s="135"/>
      <c r="J18" s="86" t="s">
        <v>288</v>
      </c>
      <c r="K18" s="137" t="n">
        <f aca="false">SUM(K11:K17)</f>
        <v>0.23615</v>
      </c>
      <c r="L18" s="137" t="n">
        <f aca="false">SUM(L11:L17)</f>
        <v>0.2026775</v>
      </c>
      <c r="M18" s="137" t="n">
        <f aca="false">SUM(M11:M17)</f>
        <v>0.2961125</v>
      </c>
      <c r="N18" s="137" t="n">
        <f aca="false">SUM(N11:N17)</f>
        <v>0.2961125</v>
      </c>
      <c r="O18" s="108" t="n">
        <f aca="false">SUM(O11:O17)</f>
        <v>0</v>
      </c>
    </row>
    <row r="19" customFormat="false" ht="12.8" hidden="false" customHeight="false" outlineLevel="0" collapsed="false">
      <c r="A19" s="86"/>
      <c r="B19" s="86" t="s">
        <v>289</v>
      </c>
      <c r="C19" s="134" t="n">
        <f aca="false">SUM(C6:C17)*0.15</f>
        <v>0.164535776923077</v>
      </c>
      <c r="D19" s="134" t="n">
        <f aca="false">SUM(D6:D17)*0.15</f>
        <v>0.162991151923077</v>
      </c>
      <c r="E19" s="134" t="n">
        <f aca="false">SUM(E6:E17)*0.15</f>
        <v>0.265861533974359</v>
      </c>
      <c r="F19" s="134" t="n">
        <f aca="false">SUM(F6:F17)*0.15</f>
        <v>0.395683950641026</v>
      </c>
      <c r="G19" s="108" t="n">
        <f aca="false">SUM(G6:G17)*0.15</f>
        <v>0</v>
      </c>
      <c r="I19" s="86"/>
      <c r="J19" s="86" t="s">
        <v>289</v>
      </c>
      <c r="K19" s="134" t="n">
        <f aca="false">SUM(K6:K17)*0.15</f>
        <v>0.164535776923077</v>
      </c>
      <c r="L19" s="134" t="n">
        <f aca="false">SUM(L6:L17)*0.15</f>
        <v>0.162991151923077</v>
      </c>
      <c r="M19" s="134" t="n">
        <f aca="false">SUM(M6:M17)*0.15</f>
        <v>0.265861533974359</v>
      </c>
      <c r="N19" s="134" t="n">
        <f aca="false">SUM(N6:N17)*0.15</f>
        <v>0.395683950641026</v>
      </c>
      <c r="O19" s="108" t="n">
        <f aca="false">SUM(O6:O17)*0.15</f>
        <v>0</v>
      </c>
    </row>
    <row r="20" customFormat="false" ht="12.8" hidden="false" customHeight="false" outlineLevel="0" collapsed="false">
      <c r="A20" s="138" t="s">
        <v>290</v>
      </c>
      <c r="B20" s="138"/>
      <c r="C20" s="139" t="n">
        <f aca="false">(SUM(C6:C17))+C19</f>
        <v>1.26144095641026</v>
      </c>
      <c r="D20" s="139" t="n">
        <f aca="false">SUM(D6:D17)+D19</f>
        <v>1.24959883141026</v>
      </c>
      <c r="E20" s="139" t="n">
        <f aca="false">SUM(E6:E17)+E19</f>
        <v>2.03827176047008</v>
      </c>
      <c r="F20" s="139" t="n">
        <f aca="false">SUM(F6:F17)+F19</f>
        <v>3.03357695491454</v>
      </c>
      <c r="G20" s="139" t="n">
        <f aca="false">SUM(G6:G17)+G19</f>
        <v>0</v>
      </c>
      <c r="I20" s="138" t="s">
        <v>290</v>
      </c>
      <c r="J20" s="138"/>
      <c r="K20" s="139" t="n">
        <f aca="false">(SUM(K6:K17))+K19</f>
        <v>1.26144095641026</v>
      </c>
      <c r="L20" s="139" t="n">
        <f aca="false">SUM(L6:L17)+L19</f>
        <v>1.24959883141026</v>
      </c>
      <c r="M20" s="139" t="n">
        <f aca="false">SUM(M6:M17)+M19</f>
        <v>2.03827176047008</v>
      </c>
      <c r="N20" s="139" t="n">
        <f aca="false">SUM(N6:N17)+N19</f>
        <v>3.03357695491454</v>
      </c>
      <c r="O20" s="139" t="n">
        <f aca="false">SUM(O6:O17)+O19</f>
        <v>0</v>
      </c>
    </row>
    <row r="21" customFormat="false" ht="12.8" hidden="false" customHeight="true" outlineLevel="0" collapsed="false">
      <c r="A21" s="56" t="s">
        <v>291</v>
      </c>
      <c r="B21" s="56"/>
      <c r="C21" s="56"/>
      <c r="D21" s="56"/>
      <c r="E21" s="56"/>
      <c r="F21" s="56"/>
      <c r="G21" s="56"/>
      <c r="H21" s="56"/>
      <c r="I21" s="56" t="s">
        <v>291</v>
      </c>
      <c r="J21" s="56"/>
      <c r="K21" s="56"/>
      <c r="L21" s="56"/>
      <c r="M21" s="56"/>
      <c r="N21" s="56"/>
      <c r="O21" s="56"/>
      <c r="P21" s="56"/>
      <c r="Q21" s="56"/>
      <c r="R21" s="56"/>
      <c r="S21" s="56"/>
      <c r="T21" s="56"/>
    </row>
    <row r="22" customFormat="false" ht="12.8" hidden="false" customHeight="false" outlineLevel="0" collapsed="false">
      <c r="A22" s="56"/>
      <c r="B22" s="56"/>
      <c r="C22" s="56"/>
      <c r="D22" s="56"/>
      <c r="E22" s="56"/>
      <c r="F22" s="56"/>
      <c r="G22" s="56"/>
      <c r="H22" s="56"/>
      <c r="I22" s="56"/>
      <c r="J22" s="56"/>
      <c r="K22" s="56"/>
      <c r="L22" s="56"/>
      <c r="M22" s="56"/>
      <c r="N22" s="56"/>
      <c r="O22" s="56"/>
      <c r="P22" s="56"/>
      <c r="Q22" s="56"/>
      <c r="R22" s="56"/>
      <c r="S22" s="56"/>
      <c r="T22" s="56"/>
    </row>
    <row r="23" customFormat="false" ht="12.8" hidden="false" customHeight="false" outlineLevel="0" collapsed="false">
      <c r="A23" s="140" t="s">
        <v>12</v>
      </c>
    </row>
    <row r="25" customFormat="false" ht="22.7" hidden="false" customHeight="true" outlineLevel="0" collapsed="false">
      <c r="A25" s="20" t="s">
        <v>292</v>
      </c>
      <c r="B25" s="20"/>
      <c r="C25" s="20"/>
      <c r="D25" s="20"/>
      <c r="E25" s="20"/>
      <c r="F25" s="20"/>
      <c r="G25" s="20"/>
      <c r="I25" s="51" t="s">
        <v>293</v>
      </c>
      <c r="J25" s="51"/>
      <c r="K25" s="51"/>
      <c r="L25" s="51"/>
      <c r="M25" s="51"/>
      <c r="N25" s="51"/>
      <c r="O25" s="51"/>
    </row>
    <row r="26" customFormat="false" ht="15" hidden="false" customHeight="false" outlineLevel="0" collapsed="false">
      <c r="A26" s="141"/>
      <c r="I26" s="141"/>
      <c r="K26" s="132"/>
      <c r="L26" s="132"/>
      <c r="M26" s="132"/>
      <c r="N26" s="132"/>
    </row>
    <row r="27" customFormat="false" ht="12.8" hidden="false" customHeight="false" outlineLevel="0" collapsed="false">
      <c r="A27" s="86"/>
      <c r="B27" s="86"/>
      <c r="C27" s="133" t="s">
        <v>17</v>
      </c>
      <c r="D27" s="133" t="s">
        <v>273</v>
      </c>
      <c r="E27" s="133" t="s">
        <v>274</v>
      </c>
      <c r="F27" s="133" t="s">
        <v>275</v>
      </c>
      <c r="G27" s="133" t="s">
        <v>21</v>
      </c>
      <c r="I27" s="86"/>
      <c r="J27" s="86"/>
      <c r="K27" s="133" t="s">
        <v>17</v>
      </c>
      <c r="L27" s="133" t="s">
        <v>273</v>
      </c>
      <c r="M27" s="133" t="s">
        <v>274</v>
      </c>
      <c r="N27" s="133" t="s">
        <v>275</v>
      </c>
      <c r="O27" s="133" t="s">
        <v>21</v>
      </c>
    </row>
    <row r="28" customFormat="false" ht="12.8" hidden="false" customHeight="false" outlineLevel="0" collapsed="false">
      <c r="A28" s="86" t="s">
        <v>294</v>
      </c>
      <c r="B28" s="86"/>
      <c r="C28" s="142" t="n">
        <f aca="false">C6</f>
        <v>0.159092333333333</v>
      </c>
      <c r="D28" s="142" t="n">
        <f aca="false">D6</f>
        <v>0.159092333333333</v>
      </c>
      <c r="E28" s="142" t="n">
        <f aca="false">E6</f>
        <v>0.212123111111111</v>
      </c>
      <c r="F28" s="142" t="n">
        <f aca="false">F6</f>
        <v>0.265153888888889</v>
      </c>
      <c r="G28" s="142" t="n">
        <f aca="false">G6</f>
        <v>0</v>
      </c>
      <c r="I28" s="135" t="s">
        <v>294</v>
      </c>
      <c r="J28" s="135"/>
      <c r="K28" s="142" t="n">
        <f aca="false">K6</f>
        <v>0.159092333333333</v>
      </c>
      <c r="L28" s="142" t="n">
        <f aca="false">L6</f>
        <v>0.159092333333333</v>
      </c>
      <c r="M28" s="142" t="n">
        <f aca="false">M6</f>
        <v>0.212123111111111</v>
      </c>
      <c r="N28" s="142" t="n">
        <f aca="false">N6</f>
        <v>0.265153888888889</v>
      </c>
      <c r="O28" s="142" t="n">
        <f aca="false">O6</f>
        <v>0</v>
      </c>
    </row>
    <row r="29" customFormat="false" ht="12.8" hidden="false" customHeight="false" outlineLevel="0" collapsed="false">
      <c r="A29" s="86" t="s">
        <v>277</v>
      </c>
      <c r="B29" s="86"/>
      <c r="C29" s="142" t="n">
        <f aca="false">SUM(C7:C10)</f>
        <v>0.701662846153846</v>
      </c>
      <c r="D29" s="142" t="n">
        <f aca="false">SUM(D7:D10)</f>
        <v>0.724837846153846</v>
      </c>
      <c r="E29" s="142" t="n">
        <f aca="false">SUM(E7:E10)</f>
        <v>1.26417461538462</v>
      </c>
      <c r="F29" s="142" t="n">
        <f aca="false">SUM(F7:F10)</f>
        <v>2.07662661538462</v>
      </c>
      <c r="G29" s="142" t="n">
        <f aca="false">SUM(G7:G10)</f>
        <v>0</v>
      </c>
      <c r="I29" s="135" t="s">
        <v>277</v>
      </c>
      <c r="J29" s="135"/>
      <c r="K29" s="142" t="n">
        <f aca="false">SUM(K7:K10)</f>
        <v>0.701662846153846</v>
      </c>
      <c r="L29" s="142" t="n">
        <f aca="false">SUM(L7:L10)</f>
        <v>0.724837846153846</v>
      </c>
      <c r="M29" s="142" t="n">
        <f aca="false">SUM(M7:M10)</f>
        <v>1.26417461538462</v>
      </c>
      <c r="N29" s="142" t="n">
        <f aca="false">SUM(N7:N10)</f>
        <v>2.07662661538462</v>
      </c>
      <c r="O29" s="142" t="n">
        <f aca="false">SUM(O7:O10)</f>
        <v>0</v>
      </c>
    </row>
    <row r="30" customFormat="false" ht="12.8" hidden="false" customHeight="false" outlineLevel="0" collapsed="false">
      <c r="A30" s="86" t="s">
        <v>280</v>
      </c>
      <c r="B30" s="86"/>
      <c r="C30" s="142" t="n">
        <f aca="false">C18</f>
        <v>0.23615</v>
      </c>
      <c r="D30" s="142" t="n">
        <f aca="false">D18</f>
        <v>0.2026775</v>
      </c>
      <c r="E30" s="142" t="n">
        <f aca="false">E18</f>
        <v>0.2961125</v>
      </c>
      <c r="F30" s="142" t="n">
        <f aca="false">F18</f>
        <v>0.2961125</v>
      </c>
      <c r="G30" s="142" t="n">
        <f aca="false">G18</f>
        <v>0</v>
      </c>
      <c r="I30" s="135" t="s">
        <v>280</v>
      </c>
      <c r="J30" s="135"/>
      <c r="K30" s="142" t="n">
        <f aca="false">K18</f>
        <v>0.23615</v>
      </c>
      <c r="L30" s="142" t="n">
        <f aca="false">L18</f>
        <v>0.2026775</v>
      </c>
      <c r="M30" s="142" t="n">
        <f aca="false">SUM(M11:M17)</f>
        <v>0.2961125</v>
      </c>
      <c r="N30" s="142" t="n">
        <f aca="false">N18</f>
        <v>0.2961125</v>
      </c>
      <c r="O30" s="142" t="n">
        <f aca="false">O18</f>
        <v>0</v>
      </c>
    </row>
    <row r="31" customFormat="false" ht="12.95" hidden="false" customHeight="true" outlineLevel="0" collapsed="false">
      <c r="A31" s="84" t="s">
        <v>295</v>
      </c>
      <c r="B31" s="84"/>
      <c r="C31" s="143" t="n">
        <f aca="false">C20</f>
        <v>1.26144095641026</v>
      </c>
      <c r="D31" s="143" t="n">
        <f aca="false">D20</f>
        <v>1.24959883141026</v>
      </c>
      <c r="E31" s="143" t="n">
        <f aca="false">E20</f>
        <v>2.03827176047008</v>
      </c>
      <c r="F31" s="143" t="n">
        <f aca="false">F20</f>
        <v>3.03357695491454</v>
      </c>
      <c r="G31" s="143" t="n">
        <f aca="false">G20</f>
        <v>0</v>
      </c>
      <c r="I31" s="144" t="s">
        <v>295</v>
      </c>
      <c r="J31" s="144"/>
      <c r="K31" s="143" t="n">
        <f aca="false">K20</f>
        <v>1.26144095641026</v>
      </c>
      <c r="L31" s="143" t="n">
        <f aca="false">L20</f>
        <v>1.24959883141026</v>
      </c>
      <c r="M31" s="143" t="n">
        <f aca="false">M20</f>
        <v>2.03827176047008</v>
      </c>
      <c r="N31" s="143" t="n">
        <f aca="false">N20</f>
        <v>3.03357695491454</v>
      </c>
      <c r="O31" s="143" t="n">
        <f aca="false">O20</f>
        <v>0</v>
      </c>
    </row>
  </sheetData>
  <sheetProtection sheet="true" password="98a0" objects="true" scenarios="true"/>
  <mergeCells count="23">
    <mergeCell ref="A1:O1"/>
    <mergeCell ref="A3:G3"/>
    <mergeCell ref="I3:O3"/>
    <mergeCell ref="A7:A10"/>
    <mergeCell ref="I7:I10"/>
    <mergeCell ref="A11:A18"/>
    <mergeCell ref="I11:I18"/>
    <mergeCell ref="A20:B20"/>
    <mergeCell ref="I20:J20"/>
    <mergeCell ref="A21:H22"/>
    <mergeCell ref="I21:P22"/>
    <mergeCell ref="A25:G25"/>
    <mergeCell ref="I25:O25"/>
    <mergeCell ref="A27:B27"/>
    <mergeCell ref="I27:J27"/>
    <mergeCell ref="A28:B28"/>
    <mergeCell ref="I28:J28"/>
    <mergeCell ref="A29:B29"/>
    <mergeCell ref="I29:J29"/>
    <mergeCell ref="A30:B30"/>
    <mergeCell ref="I30:J30"/>
    <mergeCell ref="A31:B31"/>
    <mergeCell ref="I31:J31"/>
  </mergeCell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4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38" activeCellId="0" sqref="I38"/>
    </sheetView>
  </sheetViews>
  <sheetFormatPr defaultColWidth="11.70703125" defaultRowHeight="12.8" zeroHeight="false" outlineLevelRow="0" outlineLevelCol="0"/>
  <cols>
    <col collapsed="false" customWidth="true" hidden="false" outlineLevel="0" max="1" min="1" style="0" width="31.69"/>
    <col collapsed="false" customWidth="true" hidden="false" outlineLevel="0" max="2" min="2" style="0" width="22.36"/>
    <col collapsed="false" customWidth="true" hidden="false" outlineLevel="0" max="3" min="3" style="0" width="27.78"/>
    <col collapsed="false" customWidth="true" hidden="false" outlineLevel="0" max="7" min="4" style="0" width="19.32"/>
  </cols>
  <sheetData>
    <row r="1" customFormat="false" ht="47.75" hidden="false" customHeight="true" outlineLevel="0" collapsed="false">
      <c r="A1" s="145" t="s">
        <v>296</v>
      </c>
      <c r="B1" s="145"/>
      <c r="C1" s="145"/>
      <c r="D1" s="145"/>
      <c r="E1" s="145"/>
      <c r="F1" s="145"/>
      <c r="G1" s="145"/>
    </row>
    <row r="3" customFormat="false" ht="22.7" hidden="false" customHeight="true" outlineLevel="0" collapsed="false">
      <c r="A3" s="146" t="s">
        <v>297</v>
      </c>
      <c r="B3" s="146"/>
      <c r="C3" s="146"/>
      <c r="D3" s="146"/>
      <c r="E3" s="146"/>
      <c r="F3" s="146"/>
      <c r="G3" s="146"/>
    </row>
    <row r="4" customFormat="false" ht="12.8" hidden="false" customHeight="false" outlineLevel="0" collapsed="false">
      <c r="C4" s="132"/>
      <c r="D4" s="132"/>
      <c r="E4" s="132"/>
      <c r="F4" s="132"/>
    </row>
    <row r="5" customFormat="false" ht="15" hidden="false" customHeight="false" outlineLevel="0" collapsed="false">
      <c r="A5" s="147"/>
      <c r="B5" s="147"/>
      <c r="C5" s="148" t="s">
        <v>17</v>
      </c>
      <c r="D5" s="148" t="s">
        <v>273</v>
      </c>
      <c r="E5" s="148" t="s">
        <v>274</v>
      </c>
      <c r="F5" s="148" t="s">
        <v>275</v>
      </c>
      <c r="G5" s="148" t="s">
        <v>42</v>
      </c>
    </row>
    <row r="6" customFormat="false" ht="15" hidden="false" customHeight="false" outlineLevel="0" collapsed="false">
      <c r="A6" s="147" t="s">
        <v>53</v>
      </c>
      <c r="B6" s="147"/>
      <c r="C6" s="149" t="n">
        <f aca="false">'3) Votre résultat'!C20</f>
        <v>1.26144095641026</v>
      </c>
      <c r="D6" s="149" t="n">
        <f aca="false">'3) Votre résultat'!D20</f>
        <v>1.24959883141026</v>
      </c>
      <c r="E6" s="149" t="n">
        <f aca="false">'3) Votre résultat'!E20</f>
        <v>2.03827176047008</v>
      </c>
      <c r="F6" s="149" t="n">
        <f aca="false">'3) Votre résultat'!F20</f>
        <v>3.03357695491454</v>
      </c>
      <c r="G6" s="149" t="n">
        <f aca="false">'3) Votre résultat'!G20</f>
        <v>0</v>
      </c>
    </row>
    <row r="7" customFormat="false" ht="15" hidden="false" customHeight="false" outlineLevel="0" collapsed="false">
      <c r="A7" s="147" t="s">
        <v>54</v>
      </c>
      <c r="B7" s="147"/>
      <c r="C7" s="149" t="n">
        <f aca="false">'3) Votre résultat'!K20</f>
        <v>1.26144095641026</v>
      </c>
      <c r="D7" s="149" t="n">
        <f aca="false">'3) Votre résultat'!L20</f>
        <v>1.24959883141026</v>
      </c>
      <c r="E7" s="149" t="n">
        <f aca="false">'3) Votre résultat'!M20</f>
        <v>2.03827176047008</v>
      </c>
      <c r="F7" s="149" t="n">
        <f aca="false">'3) Votre résultat'!N20</f>
        <v>3.03357695491454</v>
      </c>
      <c r="G7" s="149" t="n">
        <f aca="false">'3) Votre résultat'!O20</f>
        <v>0</v>
      </c>
    </row>
    <row r="8" customFormat="false" ht="15" hidden="false" customHeight="true" outlineLevel="0" collapsed="false">
      <c r="A8" s="150" t="s">
        <v>298</v>
      </c>
      <c r="B8" s="150"/>
      <c r="C8" s="151" t="n">
        <f aca="false">C6-C7</f>
        <v>0</v>
      </c>
      <c r="D8" s="151" t="n">
        <f aca="false">D6-D7</f>
        <v>0</v>
      </c>
      <c r="E8" s="151" t="n">
        <f aca="false">E6-E7</f>
        <v>0</v>
      </c>
      <c r="F8" s="151" t="n">
        <f aca="false">F6-F7</f>
        <v>0</v>
      </c>
      <c r="G8" s="151" t="n">
        <f aca="false">G6-G7</f>
        <v>0</v>
      </c>
    </row>
    <row r="9" customFormat="false" ht="12.8" hidden="false" customHeight="false" outlineLevel="0" collapsed="false">
      <c r="C9" s="132"/>
      <c r="D9" s="132"/>
      <c r="E9" s="132"/>
      <c r="F9" s="132"/>
    </row>
    <row r="10" customFormat="false" ht="12.8" hidden="false" customHeight="false" outlineLevel="0" collapsed="false">
      <c r="C10" s="132"/>
      <c r="D10" s="132"/>
      <c r="E10" s="132"/>
      <c r="F10" s="132"/>
    </row>
    <row r="11" customFormat="false" ht="15" hidden="false" customHeight="false" outlineLevel="0" collapsed="false">
      <c r="A11" s="141" t="s">
        <v>299</v>
      </c>
      <c r="C11" s="132"/>
      <c r="D11" s="132"/>
      <c r="E11" s="132"/>
      <c r="F11" s="132"/>
    </row>
    <row r="12" customFormat="false" ht="12.8" hidden="false" customHeight="false" outlineLevel="0" collapsed="false">
      <c r="C12" s="132"/>
      <c r="D12" s="132"/>
      <c r="E12" s="132"/>
      <c r="F12" s="132"/>
    </row>
    <row r="13" customFormat="false" ht="17.35" hidden="false" customHeight="false" outlineLevel="0" collapsed="false">
      <c r="A13" s="80" t="s">
        <v>300</v>
      </c>
      <c r="B13" s="80"/>
      <c r="C13" s="80"/>
      <c r="D13" s="80"/>
      <c r="E13" s="132"/>
      <c r="F13" s="132"/>
    </row>
    <row r="14" customFormat="false" ht="13.8" hidden="false" customHeight="false" outlineLevel="0" collapsed="false">
      <c r="A14" s="81" t="s">
        <v>95</v>
      </c>
      <c r="B14" s="81" t="s">
        <v>96</v>
      </c>
      <c r="C14" s="81"/>
      <c r="D14" s="152" t="n">
        <f aca="false">'1) Feuille d''encodage'!C114</f>
        <v>0</v>
      </c>
      <c r="E14" s="132"/>
      <c r="F14" s="132"/>
    </row>
    <row r="15" customFormat="false" ht="23.1" hidden="false" customHeight="true" outlineLevel="0" collapsed="false">
      <c r="A15" s="81"/>
      <c r="B15" s="82" t="s">
        <v>97</v>
      </c>
      <c r="C15" s="82"/>
      <c r="D15" s="153" t="n">
        <f aca="false">'1) Feuille d''encodage'!C115</f>
        <v>0</v>
      </c>
      <c r="E15" s="132"/>
      <c r="F15" s="132"/>
    </row>
    <row r="16" customFormat="false" ht="13.8" hidden="false" customHeight="false" outlineLevel="0" collapsed="false">
      <c r="A16" s="81" t="s">
        <v>98</v>
      </c>
      <c r="B16" s="81" t="s">
        <v>99</v>
      </c>
      <c r="C16" s="81"/>
      <c r="D16" s="152" t="n">
        <f aca="false">'1) Feuille d''encodage'!C116</f>
        <v>0</v>
      </c>
      <c r="E16" s="132"/>
      <c r="F16" s="132"/>
    </row>
    <row r="17" customFormat="false" ht="13.8" hidden="false" customHeight="false" outlineLevel="0" collapsed="false">
      <c r="A17" s="81" t="s">
        <v>22</v>
      </c>
      <c r="B17" s="81" t="s">
        <v>100</v>
      </c>
      <c r="C17" s="81"/>
      <c r="D17" s="152" t="n">
        <f aca="false">'1) Feuille d''encodage'!C117</f>
        <v>0</v>
      </c>
      <c r="E17" s="132"/>
      <c r="F17" s="132"/>
    </row>
    <row r="18" customFormat="false" ht="13.8" hidden="false" customHeight="false" outlineLevel="0" collapsed="false">
      <c r="A18" s="81"/>
      <c r="B18" s="81" t="s">
        <v>301</v>
      </c>
      <c r="C18" s="81"/>
      <c r="D18" s="152" t="n">
        <f aca="false">'1) Feuille d''encodage'!C118</f>
        <v>0</v>
      </c>
      <c r="E18" s="132"/>
      <c r="F18" s="132"/>
    </row>
    <row r="19" customFormat="false" ht="13.8" hidden="false" customHeight="false" outlineLevel="0" collapsed="false">
      <c r="A19" s="81"/>
      <c r="B19" s="81" t="s">
        <v>302</v>
      </c>
      <c r="C19" s="81"/>
      <c r="D19" s="152" t="n">
        <f aca="false">'1) Feuille d''encodage'!C119</f>
        <v>0</v>
      </c>
      <c r="E19" s="132"/>
      <c r="F19" s="132"/>
    </row>
    <row r="20" customFormat="false" ht="13.8" hidden="false" customHeight="false" outlineLevel="0" collapsed="false">
      <c r="A20" s="81" t="s">
        <v>69</v>
      </c>
      <c r="B20" s="81" t="s">
        <v>103</v>
      </c>
      <c r="C20" s="81"/>
      <c r="D20" s="152" t="n">
        <f aca="false">'1) Feuille d''encodage'!C120</f>
        <v>0</v>
      </c>
      <c r="E20" s="132"/>
      <c r="F20" s="132"/>
    </row>
    <row r="21" customFormat="false" ht="13.8" hidden="false" customHeight="false" outlineLevel="0" collapsed="false">
      <c r="A21" s="81" t="s">
        <v>44</v>
      </c>
      <c r="B21" s="81" t="s">
        <v>104</v>
      </c>
      <c r="C21" s="81"/>
      <c r="D21" s="152" t="n">
        <f aca="false">'1) Feuille d''encodage'!C121</f>
        <v>0</v>
      </c>
      <c r="E21" s="132"/>
      <c r="F21" s="132"/>
    </row>
    <row r="22" customFormat="false" ht="13.8" hidden="false" customHeight="false" outlineLevel="0" collapsed="false">
      <c r="A22" s="81" t="s">
        <v>105</v>
      </c>
      <c r="B22" s="81" t="s">
        <v>303</v>
      </c>
      <c r="C22" s="81"/>
      <c r="D22" s="152" t="n">
        <f aca="false">'1) Feuille d''encodage'!C122</f>
        <v>0</v>
      </c>
      <c r="E22" s="132"/>
      <c r="F22" s="132"/>
    </row>
    <row r="23" customFormat="false" ht="12.8" hidden="false" customHeight="false" outlineLevel="0" collapsed="false">
      <c r="C23" s="132"/>
      <c r="D23" s="132"/>
      <c r="E23" s="132"/>
      <c r="F23" s="132"/>
    </row>
    <row r="24" customFormat="false" ht="22.7" hidden="false" customHeight="true" outlineLevel="0" collapsed="false">
      <c r="A24" s="146" t="s">
        <v>304</v>
      </c>
      <c r="B24" s="146"/>
      <c r="C24" s="146"/>
      <c r="D24" s="146"/>
      <c r="E24" s="146"/>
      <c r="F24" s="146"/>
      <c r="G24" s="146"/>
      <c r="H24" s="19"/>
      <c r="I24" s="19"/>
      <c r="J24" s="19"/>
      <c r="K24" s="19"/>
      <c r="L24" s="19"/>
      <c r="M24" s="19"/>
      <c r="N24" s="19"/>
      <c r="O24" s="19"/>
    </row>
    <row r="25" customFormat="false" ht="12.8" hidden="false" customHeight="false" outlineLevel="0" collapsed="false">
      <c r="C25" s="132"/>
      <c r="D25" s="132"/>
      <c r="E25" s="132"/>
      <c r="F25" s="132"/>
    </row>
    <row r="26" customFormat="false" ht="19.85" hidden="false" customHeight="true" outlineLevel="0" collapsed="false">
      <c r="A26" s="154" t="s">
        <v>53</v>
      </c>
      <c r="B26" s="154"/>
      <c r="C26" s="154"/>
      <c r="D26" s="154"/>
      <c r="E26" s="154"/>
      <c r="F26" s="154"/>
      <c r="G26" s="154"/>
    </row>
    <row r="27" customFormat="false" ht="12.8" hidden="false" customHeight="false" outlineLevel="0" collapsed="false">
      <c r="C27" s="132"/>
      <c r="D27" s="132"/>
      <c r="E27" s="132"/>
      <c r="F27" s="132"/>
    </row>
    <row r="28" customFormat="false" ht="12.8" hidden="false" customHeight="false" outlineLevel="0" collapsed="false">
      <c r="A28" s="47" t="s">
        <v>305</v>
      </c>
      <c r="C28" s="132"/>
      <c r="D28" s="132"/>
      <c r="E28" s="132"/>
      <c r="F28" s="132"/>
    </row>
    <row r="29" customFormat="false" ht="12.8" hidden="false" customHeight="false" outlineLevel="0" collapsed="false">
      <c r="A29" s="47"/>
      <c r="C29" s="132"/>
      <c r="D29" s="132"/>
      <c r="E29" s="132"/>
      <c r="F29" s="132"/>
    </row>
    <row r="30" customFormat="false" ht="12.8" hidden="false" customHeight="false" outlineLevel="0" collapsed="false">
      <c r="C30" s="132"/>
      <c r="D30" s="132"/>
      <c r="E30" s="132"/>
      <c r="F30" s="132"/>
    </row>
    <row r="31" customFormat="false" ht="12.8" hidden="false" customHeight="false" outlineLevel="0" collapsed="false">
      <c r="A31" s="86"/>
      <c r="B31" s="133" t="s">
        <v>17</v>
      </c>
      <c r="C31" s="133" t="s">
        <v>273</v>
      </c>
      <c r="D31" s="133" t="s">
        <v>274</v>
      </c>
      <c r="E31" s="133" t="s">
        <v>275</v>
      </c>
      <c r="F31" s="133" t="s">
        <v>42</v>
      </c>
    </row>
    <row r="32" customFormat="false" ht="12.8" hidden="false" customHeight="false" outlineLevel="0" collapsed="false">
      <c r="A32" s="86" t="s">
        <v>306</v>
      </c>
      <c r="B32" s="155" t="n">
        <v>0</v>
      </c>
      <c r="C32" s="155" t="n">
        <v>0</v>
      </c>
      <c r="D32" s="155" t="n">
        <v>0</v>
      </c>
      <c r="E32" s="155" t="n">
        <v>0</v>
      </c>
      <c r="F32" s="156" t="n">
        <v>0</v>
      </c>
    </row>
    <row r="33" customFormat="false" ht="12.8" hidden="false" customHeight="false" outlineLevel="0" collapsed="false">
      <c r="A33" s="86" t="s">
        <v>307</v>
      </c>
      <c r="B33" s="134" t="n">
        <f aca="false">B32*C6</f>
        <v>0</v>
      </c>
      <c r="C33" s="134" t="n">
        <f aca="false">C32*D6</f>
        <v>0</v>
      </c>
      <c r="D33" s="134" t="n">
        <f aca="false">D32*E6</f>
        <v>0</v>
      </c>
      <c r="E33" s="134" t="n">
        <f aca="false">E32*F6</f>
        <v>0</v>
      </c>
      <c r="F33" s="108" t="n">
        <f aca="false">F32*G6</f>
        <v>0</v>
      </c>
    </row>
    <row r="34" customFormat="false" ht="12.8" hidden="false" customHeight="false" outlineLevel="0" collapsed="false">
      <c r="A34" s="157" t="s">
        <v>308</v>
      </c>
      <c r="B34" s="158" t="n">
        <f aca="false">(B33+C33+D33+E33+F33)*'1) Feuille d''encodage'!C77</f>
        <v>0</v>
      </c>
      <c r="C34" s="158"/>
      <c r="D34" s="158"/>
      <c r="E34" s="158"/>
      <c r="F34" s="158"/>
    </row>
    <row r="35" customFormat="false" ht="35.05" hidden="false" customHeight="false" outlineLevel="0" collapsed="false">
      <c r="A35" s="159" t="s">
        <v>309</v>
      </c>
      <c r="B35" s="160" t="n">
        <f aca="false">B34-(B34*'1) Feuille d''encodage'!C107)</f>
        <v>0</v>
      </c>
      <c r="C35" s="160"/>
      <c r="D35" s="160"/>
      <c r="E35" s="160"/>
      <c r="F35" s="160"/>
    </row>
    <row r="37" customFormat="false" ht="22.7" hidden="false" customHeight="true" outlineLevel="0" collapsed="false">
      <c r="A37" s="51" t="s">
        <v>54</v>
      </c>
      <c r="B37" s="51"/>
      <c r="C37" s="51"/>
      <c r="D37" s="51"/>
      <c r="E37" s="51"/>
      <c r="F37" s="51"/>
      <c r="G37" s="51"/>
    </row>
    <row r="39" customFormat="false" ht="12.8" hidden="false" customHeight="false" outlineLevel="0" collapsed="false">
      <c r="A39" s="47" t="s">
        <v>305</v>
      </c>
      <c r="C39" s="132"/>
      <c r="D39" s="132"/>
      <c r="E39" s="132"/>
      <c r="F39" s="132"/>
    </row>
    <row r="40" customFormat="false" ht="12.8" hidden="false" customHeight="false" outlineLevel="0" collapsed="false">
      <c r="A40" s="47" t="s">
        <v>310</v>
      </c>
      <c r="C40" s="132"/>
      <c r="D40" s="132"/>
      <c r="E40" s="132"/>
      <c r="F40" s="132"/>
    </row>
    <row r="41" customFormat="false" ht="12.8" hidden="false" customHeight="false" outlineLevel="0" collapsed="false">
      <c r="C41" s="132"/>
      <c r="D41" s="132"/>
      <c r="E41" s="132"/>
      <c r="F41" s="132"/>
    </row>
    <row r="42" customFormat="false" ht="12.8" hidden="false" customHeight="false" outlineLevel="0" collapsed="false">
      <c r="A42" s="86"/>
      <c r="B42" s="133" t="s">
        <v>17</v>
      </c>
      <c r="C42" s="133" t="s">
        <v>273</v>
      </c>
      <c r="D42" s="133" t="s">
        <v>274</v>
      </c>
      <c r="E42" s="133" t="s">
        <v>275</v>
      </c>
      <c r="F42" s="133" t="s">
        <v>42</v>
      </c>
    </row>
    <row r="43" customFormat="false" ht="12.8" hidden="false" customHeight="false" outlineLevel="0" collapsed="false">
      <c r="A43" s="86" t="s">
        <v>306</v>
      </c>
      <c r="B43" s="155" t="n">
        <v>0</v>
      </c>
      <c r="C43" s="155" t="n">
        <v>0</v>
      </c>
      <c r="D43" s="155" t="n">
        <v>0</v>
      </c>
      <c r="E43" s="155" t="n">
        <v>0</v>
      </c>
      <c r="F43" s="156" t="n">
        <v>0</v>
      </c>
    </row>
    <row r="44" customFormat="false" ht="12.8" hidden="false" customHeight="false" outlineLevel="0" collapsed="false">
      <c r="A44" s="86" t="s">
        <v>307</v>
      </c>
      <c r="B44" s="134" t="n">
        <f aca="false">B43*C7</f>
        <v>0</v>
      </c>
      <c r="C44" s="134" t="n">
        <f aca="false">C43*D7</f>
        <v>0</v>
      </c>
      <c r="D44" s="134" t="n">
        <f aca="false">D43*E7</f>
        <v>0</v>
      </c>
      <c r="E44" s="134" t="n">
        <f aca="false">E43*F7</f>
        <v>0</v>
      </c>
      <c r="F44" s="108" t="n">
        <f aca="false">F43*G7</f>
        <v>0</v>
      </c>
    </row>
    <row r="45" customFormat="false" ht="12.8" hidden="false" customHeight="false" outlineLevel="0" collapsed="false">
      <c r="A45" s="157" t="s">
        <v>308</v>
      </c>
      <c r="B45" s="158" t="n">
        <f aca="false">(B44+C44+D44+E44+F44)*'1) Feuille d''encodage'!G77</f>
        <v>0</v>
      </c>
      <c r="C45" s="158"/>
      <c r="D45" s="158"/>
      <c r="E45" s="158"/>
      <c r="F45" s="158"/>
    </row>
    <row r="46" customFormat="false" ht="35.05" hidden="false" customHeight="false" outlineLevel="0" collapsed="false">
      <c r="A46" s="159" t="s">
        <v>309</v>
      </c>
      <c r="B46" s="160" t="n">
        <f aca="false">B45-(B45*'1) Feuille d''encodage'!G107)</f>
        <v>0</v>
      </c>
      <c r="C46" s="160"/>
      <c r="D46" s="160"/>
      <c r="E46" s="160"/>
      <c r="F46" s="160"/>
    </row>
  </sheetData>
  <sheetProtection sheet="true" password="98a0" objects="true" scenarios="true"/>
  <mergeCells count="23">
    <mergeCell ref="A1:G1"/>
    <mergeCell ref="A3:G3"/>
    <mergeCell ref="A5:B5"/>
    <mergeCell ref="A6:B6"/>
    <mergeCell ref="A7:B7"/>
    <mergeCell ref="A8:B8"/>
    <mergeCell ref="A13:D13"/>
    <mergeCell ref="B14:C14"/>
    <mergeCell ref="B15:C15"/>
    <mergeCell ref="B16:C16"/>
    <mergeCell ref="B17:C17"/>
    <mergeCell ref="B18:C18"/>
    <mergeCell ref="B19:C19"/>
    <mergeCell ref="B20:C20"/>
    <mergeCell ref="B21:C21"/>
    <mergeCell ref="B22:C22"/>
    <mergeCell ref="A24:G24"/>
    <mergeCell ref="A26:G26"/>
    <mergeCell ref="B34:F34"/>
    <mergeCell ref="B35:F35"/>
    <mergeCell ref="A37:G37"/>
    <mergeCell ref="B45:F45"/>
    <mergeCell ref="B46:F46"/>
  </mergeCells>
  <dataValidations count="5">
    <dataValidation allowBlank="true" operator="equal" showDropDown="false" showErrorMessage="true" showInputMessage="false" sqref="C15" type="none">
      <formula1>0</formula1>
      <formula2>0</formula2>
    </dataValidation>
    <dataValidation allowBlank="true" operator="equal" showDropDown="false" showErrorMessage="true" showInputMessage="false" sqref="C14" type="list">
      <formula1>"Oui,Non"</formula1>
      <formula2>0</formula2>
    </dataValidation>
    <dataValidation allowBlank="true" operator="equal" showDropDown="false" showErrorMessage="true" showInputMessage="false" sqref="C16" type="list">
      <formula1>"Oui,Non"</formula1>
      <formula2>0</formula2>
    </dataValidation>
    <dataValidation allowBlank="true" operator="equal" showDropDown="false" showErrorMessage="true" showInputMessage="false" sqref="C17" type="list">
      <formula1>"Oui,Non"</formula1>
      <formula2>0</formula2>
    </dataValidation>
    <dataValidation allowBlank="true" operator="equal" showDropDown="false" showErrorMessage="true" showInputMessage="false" sqref="C18:C21" type="list">
      <formula1>"Oui,Non,"</formula1>
      <formula2>0</formula2>
    </dataValidation>
  </dataValidation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38"/>
  <sheetViews>
    <sheetView showFormulas="false" showGridLines="true" showRowColHeaders="true" showZeros="true" rightToLeft="false" tabSelected="false" showOutlineSymbols="true" defaultGridColor="true" view="normal" topLeftCell="B39" colorId="64" zoomScale="90" zoomScaleNormal="90" zoomScalePageLayoutView="100" workbookViewId="0">
      <selection pane="topLeft" activeCell="B78" activeCellId="0" sqref="B78"/>
    </sheetView>
  </sheetViews>
  <sheetFormatPr defaultColWidth="11.70703125" defaultRowHeight="12.8" zeroHeight="false" outlineLevelRow="0" outlineLevelCol="0"/>
  <cols>
    <col collapsed="false" customWidth="true" hidden="false" outlineLevel="0" max="1" min="1" style="0" width="14.28"/>
    <col collapsed="false" customWidth="true" hidden="false" outlineLevel="0" max="2" min="2" style="0" width="44.92"/>
    <col collapsed="false" customWidth="true" hidden="false" outlineLevel="0" max="4" min="3" style="0" width="20.22"/>
    <col collapsed="false" customWidth="true" hidden="false" outlineLevel="0" max="5" min="5" style="0" width="12.7"/>
    <col collapsed="false" customWidth="true" hidden="false" outlineLevel="0" max="6" min="6" style="0" width="26.27"/>
    <col collapsed="false" customWidth="true" hidden="false" outlineLevel="0" max="8" min="8" style="0" width="24.8"/>
    <col collapsed="false" customWidth="true" hidden="false" outlineLevel="0" max="9" min="9" style="0" width="38.1"/>
    <col collapsed="false" customWidth="true" hidden="false" outlineLevel="0" max="11" min="11" style="0" width="20.53"/>
    <col collapsed="false" customWidth="true" hidden="false" outlineLevel="0" max="13" min="13" style="0" width="26.85"/>
  </cols>
  <sheetData>
    <row r="1" customFormat="false" ht="31.5" hidden="false" customHeight="false" outlineLevel="0" collapsed="false">
      <c r="A1" s="83" t="s">
        <v>311</v>
      </c>
      <c r="B1" s="83"/>
      <c r="C1" s="83"/>
      <c r="D1" s="83"/>
      <c r="E1" s="83"/>
      <c r="F1" s="83"/>
      <c r="G1" s="83"/>
      <c r="H1" s="83"/>
      <c r="I1" s="83"/>
      <c r="J1" s="83"/>
      <c r="K1" s="83"/>
      <c r="L1" s="83"/>
      <c r="M1" s="83"/>
    </row>
    <row r="3" customFormat="false" ht="51.3" hidden="false" customHeight="true" outlineLevel="0" collapsed="false">
      <c r="A3" s="161" t="s">
        <v>312</v>
      </c>
      <c r="B3" s="161"/>
      <c r="C3" s="161"/>
      <c r="D3" s="161"/>
      <c r="E3" s="161"/>
      <c r="F3" s="161"/>
    </row>
    <row r="5" customFormat="false" ht="12.8" hidden="false" customHeight="false" outlineLevel="0" collapsed="false">
      <c r="A5" s="162" t="s">
        <v>22</v>
      </c>
      <c r="B5" s="162"/>
      <c r="C5" s="162"/>
      <c r="D5" s="162"/>
      <c r="E5" s="162"/>
      <c r="F5" s="162"/>
    </row>
    <row r="6" customFormat="false" ht="68.65" hidden="false" customHeight="true" outlineLevel="0" collapsed="false">
      <c r="A6" s="163" t="s">
        <v>313</v>
      </c>
      <c r="B6" s="163"/>
      <c r="C6" s="163"/>
      <c r="D6" s="163"/>
      <c r="E6" s="163"/>
      <c r="F6" s="163"/>
    </row>
    <row r="7" customFormat="false" ht="12.8" hidden="false" customHeight="false" outlineLevel="0" collapsed="false">
      <c r="A7" s="164"/>
      <c r="B7" s="165"/>
      <c r="C7" s="165"/>
      <c r="D7" s="165"/>
      <c r="E7" s="165"/>
      <c r="F7" s="165"/>
    </row>
    <row r="8" customFormat="false" ht="12.8" hidden="false" customHeight="false" outlineLevel="0" collapsed="false">
      <c r="A8" s="166"/>
      <c r="B8" s="167" t="s">
        <v>22</v>
      </c>
      <c r="C8" s="168" t="s">
        <v>314</v>
      </c>
      <c r="D8" s="168" t="s">
        <v>315</v>
      </c>
      <c r="E8" s="168" t="s">
        <v>316</v>
      </c>
      <c r="F8" s="168" t="s">
        <v>317</v>
      </c>
    </row>
    <row r="9" customFormat="false" ht="12.8" hidden="false" customHeight="true" outlineLevel="0" collapsed="false">
      <c r="A9" s="169" t="s">
        <v>318</v>
      </c>
      <c r="B9" s="109" t="s">
        <v>115</v>
      </c>
      <c r="C9" s="170" t="n">
        <f aca="false">'2) Tableau des prix'!D9</f>
        <v>6.79</v>
      </c>
      <c r="D9" s="171" t="n">
        <v>1.3</v>
      </c>
      <c r="E9" s="172" t="n">
        <v>1</v>
      </c>
      <c r="F9" s="173" t="n">
        <f aca="false">C9*D9*E9</f>
        <v>8.827</v>
      </c>
    </row>
    <row r="10" customFormat="false" ht="12.8" hidden="false" customHeight="false" outlineLevel="0" collapsed="false">
      <c r="A10" s="169"/>
      <c r="B10" s="109" t="s">
        <v>116</v>
      </c>
      <c r="C10" s="170" t="n">
        <f aca="false">'2) Tableau des prix'!D10</f>
        <v>7.73</v>
      </c>
      <c r="D10" s="171" t="n">
        <v>1</v>
      </c>
      <c r="E10" s="172" t="n">
        <v>1</v>
      </c>
      <c r="F10" s="173" t="n">
        <f aca="false">C10*D10*E10</f>
        <v>7.73</v>
      </c>
    </row>
    <row r="11" customFormat="false" ht="12.8" hidden="false" customHeight="false" outlineLevel="0" collapsed="false">
      <c r="A11" s="169"/>
      <c r="B11" s="109" t="s">
        <v>117</v>
      </c>
      <c r="C11" s="170" t="n">
        <f aca="false">'2) Tableau des prix'!D11</f>
        <v>13.89</v>
      </c>
      <c r="D11" s="171" t="n">
        <v>1</v>
      </c>
      <c r="E11" s="172" t="n">
        <v>1</v>
      </c>
      <c r="F11" s="173" t="n">
        <f aca="false">C11*D11*E11</f>
        <v>13.89</v>
      </c>
    </row>
    <row r="12" customFormat="false" ht="12.8" hidden="false" customHeight="true" outlineLevel="0" collapsed="false">
      <c r="A12" s="169" t="s">
        <v>319</v>
      </c>
      <c r="B12" s="109" t="s">
        <v>118</v>
      </c>
      <c r="C12" s="170" t="n">
        <f aca="false">'2) Tableau des prix'!D12</f>
        <v>6.4</v>
      </c>
      <c r="D12" s="171" t="n">
        <v>1</v>
      </c>
      <c r="E12" s="172" t="n">
        <v>1</v>
      </c>
      <c r="F12" s="173" t="n">
        <f aca="false">C12*D12*E12</f>
        <v>6.4</v>
      </c>
    </row>
    <row r="13" customFormat="false" ht="12.8" hidden="false" customHeight="false" outlineLevel="0" collapsed="false">
      <c r="A13" s="169"/>
      <c r="B13" s="109" t="s">
        <v>119</v>
      </c>
      <c r="C13" s="170" t="n">
        <f aca="false">'2) Tableau des prix'!D13</f>
        <v>8.01</v>
      </c>
      <c r="D13" s="171" t="n">
        <v>1</v>
      </c>
      <c r="E13" s="172" t="n">
        <v>1</v>
      </c>
      <c r="F13" s="173" t="n">
        <f aca="false">C13*D13*E13</f>
        <v>8.01</v>
      </c>
    </row>
    <row r="14" customFormat="false" ht="12.8" hidden="false" customHeight="false" outlineLevel="0" collapsed="false">
      <c r="A14" s="169"/>
      <c r="B14" s="109" t="s">
        <v>120</v>
      </c>
      <c r="C14" s="170" t="n">
        <f aca="false">'2) Tableau des prix'!D14</f>
        <v>7.83</v>
      </c>
      <c r="D14" s="171" t="n">
        <v>1</v>
      </c>
      <c r="E14" s="172" t="n">
        <v>1</v>
      </c>
      <c r="F14" s="173" t="n">
        <f aca="false">C14*D14*E14</f>
        <v>7.83</v>
      </c>
    </row>
    <row r="15" customFormat="false" ht="12.8" hidden="false" customHeight="true" outlineLevel="0" collapsed="false">
      <c r="A15" s="169" t="s">
        <v>320</v>
      </c>
      <c r="B15" s="109" t="s">
        <v>121</v>
      </c>
      <c r="C15" s="170" t="n">
        <f aca="false">'2) Tableau des prix'!D15</f>
        <v>6.29</v>
      </c>
      <c r="D15" s="171" t="n">
        <v>1</v>
      </c>
      <c r="E15" s="172" t="n">
        <v>1</v>
      </c>
      <c r="F15" s="173" t="n">
        <f aca="false">C15*D15*E15</f>
        <v>6.29</v>
      </c>
    </row>
    <row r="16" customFormat="false" ht="12.8" hidden="false" customHeight="false" outlineLevel="0" collapsed="false">
      <c r="A16" s="169"/>
      <c r="B16" s="109" t="s">
        <v>122</v>
      </c>
      <c r="C16" s="170" t="n">
        <f aca="false">'2) Tableau des prix'!D16</f>
        <v>12.75</v>
      </c>
      <c r="D16" s="171" t="n">
        <v>1</v>
      </c>
      <c r="E16" s="172" t="n">
        <v>1</v>
      </c>
      <c r="F16" s="173" t="n">
        <f aca="false">C16*D16*E16</f>
        <v>12.75</v>
      </c>
    </row>
    <row r="17" customFormat="false" ht="12.8" hidden="false" customHeight="false" outlineLevel="0" collapsed="false">
      <c r="A17" s="169"/>
      <c r="B17" s="109" t="s">
        <v>123</v>
      </c>
      <c r="C17" s="170" t="n">
        <f aca="false">'2) Tableau des prix'!D17</f>
        <v>8.76</v>
      </c>
      <c r="D17" s="171" t="n">
        <v>1.3</v>
      </c>
      <c r="E17" s="172" t="n">
        <v>1</v>
      </c>
      <c r="F17" s="173" t="n">
        <f aca="false">C17*D17*E17</f>
        <v>11.388</v>
      </c>
    </row>
    <row r="18" customFormat="false" ht="12.8" hidden="false" customHeight="false" outlineLevel="0" collapsed="false">
      <c r="A18" s="169"/>
      <c r="B18" s="109" t="s">
        <v>124</v>
      </c>
      <c r="C18" s="170" t="n">
        <f aca="false">'2) Tableau des prix'!D18</f>
        <v>12.17</v>
      </c>
      <c r="D18" s="171" t="n">
        <v>1</v>
      </c>
      <c r="E18" s="172" t="n">
        <v>1</v>
      </c>
      <c r="F18" s="173" t="n">
        <f aca="false">C18*D18*E18</f>
        <v>12.17</v>
      </c>
    </row>
    <row r="19" customFormat="false" ht="12.8" hidden="false" customHeight="true" outlineLevel="0" collapsed="false">
      <c r="A19" s="169" t="s">
        <v>321</v>
      </c>
      <c r="B19" s="109" t="s">
        <v>125</v>
      </c>
      <c r="C19" s="170" t="n">
        <f aca="false">'2) Tableau des prix'!D19</f>
        <v>5.58</v>
      </c>
      <c r="D19" s="171" t="n">
        <v>1</v>
      </c>
      <c r="E19" s="172" t="n">
        <v>1</v>
      </c>
      <c r="F19" s="173" t="n">
        <f aca="false">C19*D19*E19</f>
        <v>5.58</v>
      </c>
    </row>
    <row r="20" customFormat="false" ht="12.8" hidden="false" customHeight="false" outlineLevel="0" collapsed="false">
      <c r="A20" s="169"/>
      <c r="B20" s="109" t="s">
        <v>126</v>
      </c>
      <c r="C20" s="170" t="n">
        <f aca="false">'2) Tableau des prix'!D20</f>
        <v>5.72</v>
      </c>
      <c r="D20" s="171" t="n">
        <v>1</v>
      </c>
      <c r="E20" s="172" t="n">
        <v>1</v>
      </c>
      <c r="F20" s="173" t="n">
        <f aca="false">C20*D20*E20</f>
        <v>5.72</v>
      </c>
    </row>
    <row r="21" customFormat="false" ht="12.8" hidden="false" customHeight="false" outlineLevel="0" collapsed="false">
      <c r="A21" s="169"/>
      <c r="B21" s="109" t="s">
        <v>127</v>
      </c>
      <c r="C21" s="170" t="n">
        <f aca="false">'2) Tableau des prix'!D21</f>
        <v>6.07</v>
      </c>
      <c r="D21" s="171" t="n">
        <v>1</v>
      </c>
      <c r="E21" s="172" t="n">
        <v>1</v>
      </c>
      <c r="F21" s="173" t="n">
        <f aca="false">C21*D21*E21</f>
        <v>6.07</v>
      </c>
    </row>
    <row r="22" customFormat="false" ht="12.8" hidden="false" customHeight="false" outlineLevel="0" collapsed="false">
      <c r="A22" s="174"/>
      <c r="B22" s="109"/>
      <c r="C22" s="175"/>
      <c r="D22" s="109" t="s">
        <v>322</v>
      </c>
      <c r="E22" s="168" t="n">
        <f aca="false">SUM(E9:E21)</f>
        <v>13</v>
      </c>
      <c r="F22" s="176" t="n">
        <f aca="false">E22/20</f>
        <v>0.65</v>
      </c>
    </row>
    <row r="23" customFormat="false" ht="12.8" hidden="false" customHeight="false" outlineLevel="0" collapsed="false">
      <c r="A23" s="174"/>
      <c r="B23" s="177" t="s">
        <v>323</v>
      </c>
      <c r="C23" s="178" t="n">
        <f aca="false">SUM(F9:F21)/E22</f>
        <v>8.66576923076923</v>
      </c>
      <c r="D23" s="178"/>
      <c r="E23" s="178"/>
      <c r="F23" s="178"/>
    </row>
    <row r="24" customFormat="false" ht="12.8" hidden="false" customHeight="false" outlineLevel="0" collapsed="false">
      <c r="A24" s="179" t="s">
        <v>324</v>
      </c>
      <c r="B24" s="109" t="s">
        <v>129</v>
      </c>
      <c r="C24" s="170" t="n">
        <f aca="false">'2) Tableau des prix'!D23</f>
        <v>10.64</v>
      </c>
      <c r="D24" s="171" t="n">
        <v>1.2</v>
      </c>
      <c r="E24" s="172" t="n">
        <v>1</v>
      </c>
      <c r="F24" s="173" t="n">
        <f aca="false">C24*D24*E24</f>
        <v>12.768</v>
      </c>
    </row>
    <row r="25" customFormat="false" ht="12.8" hidden="false" customHeight="false" outlineLevel="0" collapsed="false">
      <c r="A25" s="179"/>
      <c r="B25" s="109" t="s">
        <v>130</v>
      </c>
      <c r="C25" s="170" t="n">
        <f aca="false">'2) Tableau des prix'!D24</f>
        <v>4.94</v>
      </c>
      <c r="D25" s="171" t="n">
        <v>1.2</v>
      </c>
      <c r="E25" s="172" t="n">
        <v>1</v>
      </c>
      <c r="F25" s="173" t="n">
        <f aca="false">C25*D25*E25</f>
        <v>5.928</v>
      </c>
    </row>
    <row r="26" customFormat="false" ht="12.8" hidden="false" customHeight="false" outlineLevel="0" collapsed="false">
      <c r="A26" s="179"/>
      <c r="B26" s="109" t="s">
        <v>131</v>
      </c>
      <c r="C26" s="170" t="n">
        <f aca="false">'2) Tableau des prix'!D25</f>
        <v>13.14</v>
      </c>
      <c r="D26" s="171" t="n">
        <v>1.2</v>
      </c>
      <c r="E26" s="172" t="n">
        <v>1</v>
      </c>
      <c r="F26" s="173" t="n">
        <f aca="false">C26*D26*E26</f>
        <v>15.768</v>
      </c>
    </row>
    <row r="27" customFormat="false" ht="12.8" hidden="false" customHeight="false" outlineLevel="0" collapsed="false">
      <c r="A27" s="179"/>
      <c r="B27" s="109" t="s">
        <v>132</v>
      </c>
      <c r="C27" s="170" t="n">
        <f aca="false">'2) Tableau des prix'!D26</f>
        <v>10.06</v>
      </c>
      <c r="D27" s="171" t="n">
        <v>1.2</v>
      </c>
      <c r="E27" s="172" t="n">
        <v>1</v>
      </c>
      <c r="F27" s="173" t="n">
        <f aca="false">C27*D27*E27</f>
        <v>12.072</v>
      </c>
    </row>
    <row r="28" customFormat="false" ht="12.8" hidden="false" customHeight="false" outlineLevel="0" collapsed="false">
      <c r="A28" s="109"/>
      <c r="B28" s="109"/>
      <c r="C28" s="168"/>
      <c r="D28" s="109" t="s">
        <v>322</v>
      </c>
      <c r="E28" s="168" t="n">
        <f aca="false">SUM(E24:E27)</f>
        <v>4</v>
      </c>
      <c r="F28" s="176" t="n">
        <f aca="false">E28/20</f>
        <v>0.2</v>
      </c>
    </row>
    <row r="29" customFormat="false" ht="12.8" hidden="false" customHeight="false" outlineLevel="0" collapsed="false">
      <c r="A29" s="109"/>
      <c r="B29" s="177" t="s">
        <v>325</v>
      </c>
      <c r="C29" s="180" t="n">
        <f aca="false">SUM(F24:F27)/E28</f>
        <v>11.634</v>
      </c>
      <c r="D29" s="180"/>
      <c r="E29" s="180"/>
      <c r="F29" s="180"/>
    </row>
    <row r="30" customFormat="false" ht="12.8" hidden="false" customHeight="false" outlineLevel="0" collapsed="false">
      <c r="A30" s="181" t="s">
        <v>326</v>
      </c>
      <c r="B30" s="109" t="s">
        <v>134</v>
      </c>
      <c r="C30" s="170" t="n">
        <f aca="false">'2) Tableau des prix'!D28</f>
        <v>5.2</v>
      </c>
      <c r="D30" s="171" t="n">
        <v>1</v>
      </c>
      <c r="E30" s="172" t="n">
        <v>1</v>
      </c>
      <c r="F30" s="173" t="n">
        <f aca="false">C30*D30*E30</f>
        <v>5.2</v>
      </c>
    </row>
    <row r="31" customFormat="false" ht="12.8" hidden="false" customHeight="false" outlineLevel="0" collapsed="false">
      <c r="A31" s="181"/>
      <c r="B31" s="109" t="s">
        <v>135</v>
      </c>
      <c r="C31" s="170" t="n">
        <f aca="false">'2) Tableau des prix'!D29</f>
        <v>1.5</v>
      </c>
      <c r="D31" s="171" t="n">
        <v>1</v>
      </c>
      <c r="E31" s="172" t="n">
        <v>1</v>
      </c>
      <c r="F31" s="173" t="n">
        <f aca="false">C31*D31*E31</f>
        <v>1.5</v>
      </c>
    </row>
    <row r="32" customFormat="false" ht="12.8" hidden="false" customHeight="false" outlineLevel="0" collapsed="false">
      <c r="A32" s="181"/>
      <c r="B32" s="109" t="s">
        <v>327</v>
      </c>
      <c r="C32" s="170" t="n">
        <f aca="false">'2) Tableau des prix'!D30</f>
        <v>8.8</v>
      </c>
      <c r="D32" s="171" t="n">
        <v>1</v>
      </c>
      <c r="E32" s="172" t="n">
        <v>0.5</v>
      </c>
      <c r="F32" s="173" t="n">
        <f aca="false">C32*D32*E32</f>
        <v>4.4</v>
      </c>
    </row>
    <row r="33" customFormat="false" ht="12.8" hidden="false" customHeight="false" outlineLevel="0" collapsed="false">
      <c r="A33" s="181"/>
      <c r="B33" s="109" t="s">
        <v>137</v>
      </c>
      <c r="C33" s="182" t="n">
        <f aca="false">'2) Tableau des prix'!D31</f>
        <v>4.5</v>
      </c>
      <c r="D33" s="171" t="n">
        <v>1</v>
      </c>
      <c r="E33" s="172" t="n">
        <v>0.5</v>
      </c>
      <c r="F33" s="173" t="n">
        <f aca="false">C33*D33*E33</f>
        <v>2.25</v>
      </c>
    </row>
    <row r="34" customFormat="false" ht="12.8" hidden="false" customHeight="false" outlineLevel="0" collapsed="false">
      <c r="A34" s="109"/>
      <c r="B34" s="109"/>
      <c r="C34" s="183"/>
      <c r="D34" s="109" t="s">
        <v>322</v>
      </c>
      <c r="E34" s="168" t="n">
        <f aca="false">SUM(E30:E33)</f>
        <v>3</v>
      </c>
      <c r="F34" s="176" t="n">
        <f aca="false">E34/20</f>
        <v>0.15</v>
      </c>
    </row>
    <row r="35" customFormat="false" ht="12.8" hidden="false" customHeight="false" outlineLevel="0" collapsed="false">
      <c r="A35" s="109"/>
      <c r="B35" s="177" t="s">
        <v>328</v>
      </c>
      <c r="C35" s="180" t="n">
        <f aca="false">SUM(F30:F33)/E34</f>
        <v>4.45</v>
      </c>
      <c r="D35" s="180"/>
      <c r="E35" s="180"/>
      <c r="F35" s="180"/>
    </row>
    <row r="36" customFormat="false" ht="12.8" hidden="false" customHeight="false" outlineLevel="0" collapsed="false">
      <c r="A36" s="109"/>
      <c r="B36" s="109"/>
      <c r="C36" s="109"/>
      <c r="D36" s="166" t="s">
        <v>329</v>
      </c>
      <c r="E36" s="109"/>
      <c r="F36" s="184" t="n">
        <f aca="false">F22+F28+F34</f>
        <v>1</v>
      </c>
    </row>
    <row r="38" customFormat="false" ht="12.8" hidden="false" customHeight="false" outlineLevel="0" collapsed="false">
      <c r="A38" s="185" t="s">
        <v>330</v>
      </c>
      <c r="B38" s="185"/>
      <c r="C38" s="185"/>
      <c r="D38" s="185"/>
      <c r="E38" s="185"/>
      <c r="F38" s="185"/>
      <c r="H38" s="185" t="s">
        <v>331</v>
      </c>
      <c r="I38" s="185"/>
      <c r="J38" s="185"/>
      <c r="K38" s="185"/>
      <c r="L38" s="185"/>
      <c r="M38" s="185"/>
    </row>
    <row r="39" customFormat="false" ht="49.25" hidden="false" customHeight="true" outlineLevel="0" collapsed="false">
      <c r="A39" s="161" t="s">
        <v>332</v>
      </c>
      <c r="B39" s="161"/>
      <c r="C39" s="161"/>
      <c r="D39" s="161"/>
      <c r="E39" s="161"/>
      <c r="F39" s="161"/>
    </row>
    <row r="40" customFormat="false" ht="12.8" hidden="false" customHeight="false" outlineLevel="0" collapsed="false">
      <c r="C40" s="186"/>
      <c r="D40" s="186"/>
      <c r="E40" s="186"/>
      <c r="F40" s="186"/>
    </row>
    <row r="41" customFormat="false" ht="12.8" hidden="false" customHeight="false" outlineLevel="0" collapsed="false">
      <c r="A41" s="109"/>
      <c r="B41" s="187" t="s">
        <v>333</v>
      </c>
      <c r="C41" s="168" t="s">
        <v>314</v>
      </c>
      <c r="D41" s="168" t="s">
        <v>315</v>
      </c>
      <c r="E41" s="168" t="s">
        <v>316</v>
      </c>
      <c r="F41" s="168" t="s">
        <v>317</v>
      </c>
      <c r="H41" s="109"/>
      <c r="I41" s="187" t="s">
        <v>334</v>
      </c>
      <c r="J41" s="168" t="s">
        <v>314</v>
      </c>
      <c r="K41" s="168" t="s">
        <v>315</v>
      </c>
      <c r="L41" s="168" t="s">
        <v>316</v>
      </c>
      <c r="M41" s="168" t="s">
        <v>317</v>
      </c>
    </row>
    <row r="42" customFormat="false" ht="12.8" hidden="false" customHeight="false" outlineLevel="0" collapsed="false">
      <c r="A42" s="109"/>
      <c r="B42" s="109" t="s">
        <v>140</v>
      </c>
      <c r="C42" s="182" t="n">
        <f aca="false">'2) Tableau des prix'!D37</f>
        <v>2.01</v>
      </c>
      <c r="D42" s="172" t="n">
        <v>1.2</v>
      </c>
      <c r="E42" s="172" t="n">
        <v>1</v>
      </c>
      <c r="F42" s="182" t="n">
        <f aca="false">C42*D42*E42</f>
        <v>2.412</v>
      </c>
      <c r="H42" s="109"/>
      <c r="I42" s="109" t="s">
        <v>156</v>
      </c>
      <c r="J42" s="182" t="n">
        <f aca="false">'2) Tableau des prix'!D53</f>
        <v>3.41</v>
      </c>
      <c r="K42" s="172" t="n">
        <v>1.2</v>
      </c>
      <c r="L42" s="172" t="n">
        <v>1</v>
      </c>
      <c r="M42" s="173" t="n">
        <f aca="false">$J42*$K42*$L42</f>
        <v>4.092</v>
      </c>
    </row>
    <row r="43" customFormat="false" ht="12.8" hidden="false" customHeight="false" outlineLevel="0" collapsed="false">
      <c r="A43" s="109"/>
      <c r="B43" s="109" t="s">
        <v>141</v>
      </c>
      <c r="C43" s="182" t="n">
        <f aca="false">'2) Tableau des prix'!D38</f>
        <v>0.84</v>
      </c>
      <c r="D43" s="172" t="n">
        <v>1.2</v>
      </c>
      <c r="E43" s="172" t="n">
        <v>1</v>
      </c>
      <c r="F43" s="182" t="n">
        <f aca="false">C43*D43*E43</f>
        <v>1.008</v>
      </c>
      <c r="H43" s="109"/>
      <c r="I43" s="109" t="s">
        <v>335</v>
      </c>
      <c r="J43" s="182" t="n">
        <f aca="false">'2) Tableau des prix'!D54</f>
        <v>1.85</v>
      </c>
      <c r="K43" s="172" t="n">
        <v>1.2</v>
      </c>
      <c r="L43" s="172" t="n">
        <v>1</v>
      </c>
      <c r="M43" s="173" t="n">
        <f aca="false">$J43*$K43*$L43</f>
        <v>2.22</v>
      </c>
    </row>
    <row r="44" customFormat="false" ht="12.8" hidden="false" customHeight="false" outlineLevel="0" collapsed="false">
      <c r="A44" s="109"/>
      <c r="B44" s="109" t="s">
        <v>142</v>
      </c>
      <c r="C44" s="182" t="n">
        <f aca="false">'2) Tableau des prix'!D39</f>
        <v>0.9</v>
      </c>
      <c r="D44" s="172" t="n">
        <v>1.2</v>
      </c>
      <c r="E44" s="172" t="n">
        <v>1</v>
      </c>
      <c r="F44" s="182" t="n">
        <f aca="false">C44*D44*E44</f>
        <v>1.08</v>
      </c>
      <c r="H44" s="109"/>
      <c r="I44" s="109" t="s">
        <v>336</v>
      </c>
      <c r="J44" s="182" t="n">
        <f aca="false">'2) Tableau des prix'!D55</f>
        <v>1.77</v>
      </c>
      <c r="K44" s="172" t="n">
        <v>1.2</v>
      </c>
      <c r="L44" s="172" t="n">
        <v>1</v>
      </c>
      <c r="M44" s="173" t="n">
        <f aca="false">$J44*$K44*$L44</f>
        <v>2.124</v>
      </c>
    </row>
    <row r="45" customFormat="false" ht="12.8" hidden="false" customHeight="false" outlineLevel="0" collapsed="false">
      <c r="A45" s="109"/>
      <c r="B45" s="109" t="s">
        <v>143</v>
      </c>
      <c r="C45" s="182" t="n">
        <f aca="false">'2) Tableau des prix'!D40</f>
        <v>2.39</v>
      </c>
      <c r="D45" s="172" t="n">
        <v>1.2</v>
      </c>
      <c r="E45" s="172" t="n">
        <v>1</v>
      </c>
      <c r="F45" s="182" t="n">
        <f aca="false">C45*D45*E45</f>
        <v>2.868</v>
      </c>
      <c r="H45" s="109"/>
      <c r="I45" s="109" t="s">
        <v>159</v>
      </c>
      <c r="J45" s="182" t="n">
        <f aca="false">'2) Tableau des prix'!D56</f>
        <v>2.72</v>
      </c>
      <c r="K45" s="172" t="n">
        <v>1.2</v>
      </c>
      <c r="L45" s="172" t="n">
        <v>1</v>
      </c>
      <c r="M45" s="173" t="n">
        <f aca="false">$J45*$K45*$L45</f>
        <v>3.264</v>
      </c>
    </row>
    <row r="46" customFormat="false" ht="12.8" hidden="false" customHeight="false" outlineLevel="0" collapsed="false">
      <c r="A46" s="109"/>
      <c r="B46" s="109" t="s">
        <v>144</v>
      </c>
      <c r="C46" s="182" t="n">
        <f aca="false">'2) Tableau des prix'!D41</f>
        <v>1.53</v>
      </c>
      <c r="D46" s="172" t="n">
        <v>1.2</v>
      </c>
      <c r="E46" s="172" t="n">
        <v>1</v>
      </c>
      <c r="F46" s="182" t="n">
        <f aca="false">C46*D46*E46</f>
        <v>1.836</v>
      </c>
      <c r="H46" s="109"/>
      <c r="I46" s="109" t="s">
        <v>160</v>
      </c>
      <c r="J46" s="182" t="n">
        <f aca="false">'2) Tableau des prix'!D57</f>
        <v>2.28</v>
      </c>
      <c r="K46" s="172" t="n">
        <v>1.2</v>
      </c>
      <c r="L46" s="172" t="n">
        <v>1</v>
      </c>
      <c r="M46" s="173" t="n">
        <f aca="false">$J46*$K46*$L46</f>
        <v>2.736</v>
      </c>
    </row>
    <row r="47" customFormat="false" ht="12.8" hidden="false" customHeight="false" outlineLevel="0" collapsed="false">
      <c r="A47" s="109"/>
      <c r="B47" s="109" t="s">
        <v>145</v>
      </c>
      <c r="C47" s="182" t="n">
        <f aca="false">'2) Tableau des prix'!D42</f>
        <v>1.15</v>
      </c>
      <c r="D47" s="172" t="n">
        <v>1.2</v>
      </c>
      <c r="E47" s="172" t="n">
        <v>1</v>
      </c>
      <c r="F47" s="182" t="n">
        <f aca="false">C47*D47*E47</f>
        <v>1.38</v>
      </c>
      <c r="H47" s="109"/>
      <c r="I47" s="109" t="s">
        <v>161</v>
      </c>
      <c r="J47" s="182" t="n">
        <f aca="false">'2) Tableau des prix'!D58</f>
        <v>2.56</v>
      </c>
      <c r="K47" s="172" t="n">
        <v>1.2</v>
      </c>
      <c r="L47" s="172" t="n">
        <v>1</v>
      </c>
      <c r="M47" s="173" t="n">
        <f aca="false">$J47*$K47*$L47</f>
        <v>3.072</v>
      </c>
    </row>
    <row r="48" customFormat="false" ht="12.8" hidden="false" customHeight="false" outlineLevel="0" collapsed="false">
      <c r="A48" s="109"/>
      <c r="B48" s="109" t="s">
        <v>146</v>
      </c>
      <c r="C48" s="182" t="n">
        <f aca="false">'2) Tableau des prix'!D43</f>
        <v>1.29</v>
      </c>
      <c r="D48" s="172" t="n">
        <v>1.2</v>
      </c>
      <c r="E48" s="172" t="n">
        <v>1</v>
      </c>
      <c r="F48" s="182" t="n">
        <f aca="false">C48*D48*E48</f>
        <v>1.548</v>
      </c>
      <c r="H48" s="109"/>
      <c r="I48" s="109" t="s">
        <v>162</v>
      </c>
      <c r="J48" s="182" t="n">
        <f aca="false">'2) Tableau des prix'!D59</f>
        <v>2.97</v>
      </c>
      <c r="K48" s="172" t="n">
        <v>1.2</v>
      </c>
      <c r="L48" s="172" t="n">
        <v>1</v>
      </c>
      <c r="M48" s="173" t="n">
        <f aca="false">$J48*$K48*$L48</f>
        <v>3.564</v>
      </c>
    </row>
    <row r="49" customFormat="false" ht="12.8" hidden="false" customHeight="false" outlineLevel="0" collapsed="false">
      <c r="A49" s="109"/>
      <c r="B49" s="109" t="s">
        <v>147</v>
      </c>
      <c r="C49" s="182" t="n">
        <f aca="false">'2) Tableau des prix'!D44</f>
        <v>1.96</v>
      </c>
      <c r="D49" s="172" t="n">
        <v>1.2</v>
      </c>
      <c r="E49" s="172" t="n">
        <v>1</v>
      </c>
      <c r="F49" s="182" t="n">
        <f aca="false">C49*D49*E49</f>
        <v>2.352</v>
      </c>
      <c r="H49" s="109"/>
      <c r="I49" s="109" t="s">
        <v>163</v>
      </c>
      <c r="J49" s="182" t="n">
        <f aca="false">'2) Tableau des prix'!D60</f>
        <v>2.55</v>
      </c>
      <c r="K49" s="172" t="n">
        <v>1.2</v>
      </c>
      <c r="L49" s="172" t="n">
        <v>1</v>
      </c>
      <c r="M49" s="173" t="n">
        <f aca="false">$J49*$K49*$L49</f>
        <v>3.06</v>
      </c>
    </row>
    <row r="50" customFormat="false" ht="12.8" hidden="false" customHeight="false" outlineLevel="0" collapsed="false">
      <c r="A50" s="109"/>
      <c r="B50" s="109" t="s">
        <v>148</v>
      </c>
      <c r="C50" s="182" t="n">
        <f aca="false">'2) Tableau des prix'!D45</f>
        <v>1.43</v>
      </c>
      <c r="D50" s="172" t="n">
        <v>1.2</v>
      </c>
      <c r="E50" s="172" t="n">
        <v>1</v>
      </c>
      <c r="F50" s="182" t="n">
        <f aca="false">C50*D50*E50</f>
        <v>1.716</v>
      </c>
      <c r="H50" s="109"/>
      <c r="I50" s="109" t="s">
        <v>164</v>
      </c>
      <c r="J50" s="182" t="n">
        <f aca="false">'2) Tableau des prix'!D61</f>
        <v>3.92</v>
      </c>
      <c r="K50" s="172" t="n">
        <v>1.2</v>
      </c>
      <c r="L50" s="172" t="n">
        <v>1</v>
      </c>
      <c r="M50" s="173" t="n">
        <f aca="false">$J50*$K50*$L50</f>
        <v>4.704</v>
      </c>
    </row>
    <row r="51" customFormat="false" ht="12.8" hidden="false" customHeight="false" outlineLevel="0" collapsed="false">
      <c r="A51" s="109"/>
      <c r="B51" s="109" t="s">
        <v>149</v>
      </c>
      <c r="C51" s="182" t="n">
        <f aca="false">'2) Tableau des prix'!D46</f>
        <v>1.56</v>
      </c>
      <c r="D51" s="172" t="n">
        <v>1.2</v>
      </c>
      <c r="E51" s="172" t="n">
        <v>1</v>
      </c>
      <c r="F51" s="182" t="n">
        <f aca="false">C51*D51*E51</f>
        <v>1.872</v>
      </c>
      <c r="H51" s="109"/>
      <c r="I51" s="109" t="s">
        <v>165</v>
      </c>
      <c r="J51" s="182" t="n">
        <f aca="false">'2) Tableau des prix'!D62</f>
        <v>2.27</v>
      </c>
      <c r="K51" s="172" t="n">
        <v>1.2</v>
      </c>
      <c r="L51" s="172" t="n">
        <v>1</v>
      </c>
      <c r="M51" s="173" t="n">
        <f aca="false">$J51*$K51*$L51</f>
        <v>2.724</v>
      </c>
    </row>
    <row r="52" customFormat="false" ht="12.8" hidden="false" customHeight="false" outlineLevel="0" collapsed="false">
      <c r="A52" s="109"/>
      <c r="B52" s="188" t="s">
        <v>166</v>
      </c>
      <c r="C52" s="189" t="n">
        <f aca="false">'2) Tableau des prix'!D47</f>
        <v>0</v>
      </c>
      <c r="D52" s="172" t="n">
        <v>1.2</v>
      </c>
      <c r="E52" s="172" t="n">
        <v>1</v>
      </c>
      <c r="F52" s="182" t="str">
        <f aca="false">IF(C52=0,"",C52*D52*E52)</f>
        <v/>
      </c>
      <c r="H52" s="109"/>
      <c r="I52" s="188" t="s">
        <v>166</v>
      </c>
      <c r="J52" s="182" t="n">
        <f aca="false">'2) Tableau des prix'!D63</f>
        <v>0</v>
      </c>
      <c r="K52" s="172" t="n">
        <v>1.2</v>
      </c>
      <c r="L52" s="172" t="n">
        <v>1</v>
      </c>
      <c r="M52" s="173" t="str">
        <f aca="false">IF(J52=0,"",J52*K52*L52)</f>
        <v/>
      </c>
    </row>
    <row r="53" customFormat="false" ht="12.8" hidden="false" customHeight="false" outlineLevel="0" collapsed="false">
      <c r="A53" s="109"/>
      <c r="B53" s="188" t="s">
        <v>151</v>
      </c>
      <c r="C53" s="189" t="n">
        <f aca="false">'2) Tableau des prix'!D48</f>
        <v>0</v>
      </c>
      <c r="D53" s="172" t="n">
        <v>1.2</v>
      </c>
      <c r="E53" s="172" t="n">
        <v>1</v>
      </c>
      <c r="F53" s="182" t="str">
        <f aca="false">IF(C53=0,"",C53*D53*E53)</f>
        <v/>
      </c>
      <c r="H53" s="109"/>
      <c r="I53" s="188" t="s">
        <v>151</v>
      </c>
      <c r="J53" s="182" t="n">
        <f aca="false">'2) Tableau des prix'!D64</f>
        <v>0</v>
      </c>
      <c r="K53" s="172" t="n">
        <v>1.2</v>
      </c>
      <c r="L53" s="172" t="n">
        <v>1</v>
      </c>
      <c r="M53" s="173" t="str">
        <f aca="false">IF(J53=0,"",J53*K53*L53)</f>
        <v/>
      </c>
    </row>
    <row r="54" customFormat="false" ht="12.8" hidden="false" customHeight="false" outlineLevel="0" collapsed="false">
      <c r="A54" s="109"/>
      <c r="B54" s="188" t="s">
        <v>152</v>
      </c>
      <c r="C54" s="189" t="n">
        <f aca="false">'2) Tableau des prix'!D49</f>
        <v>0</v>
      </c>
      <c r="D54" s="172" t="n">
        <v>1.2</v>
      </c>
      <c r="E54" s="172" t="n">
        <v>1</v>
      </c>
      <c r="F54" s="182" t="str">
        <f aca="false">IF(C54=0,"",C54*D54*E54)</f>
        <v/>
      </c>
      <c r="H54" s="109"/>
      <c r="I54" s="188" t="s">
        <v>152</v>
      </c>
      <c r="J54" s="182" t="n">
        <f aca="false">'2) Tableau des prix'!D65</f>
        <v>0</v>
      </c>
      <c r="K54" s="172" t="n">
        <v>1.2</v>
      </c>
      <c r="L54" s="172" t="n">
        <v>1</v>
      </c>
      <c r="M54" s="173" t="str">
        <f aca="false">IF(J54=0,"",J54*K54*L54)</f>
        <v/>
      </c>
    </row>
    <row r="55" customFormat="false" ht="12.8" hidden="false" customHeight="false" outlineLevel="0" collapsed="false">
      <c r="A55" s="109"/>
      <c r="B55" s="188" t="s">
        <v>153</v>
      </c>
      <c r="C55" s="189" t="n">
        <f aca="false">'2) Tableau des prix'!D50</f>
        <v>0</v>
      </c>
      <c r="D55" s="172" t="n">
        <v>1.2</v>
      </c>
      <c r="E55" s="172" t="n">
        <v>1</v>
      </c>
      <c r="F55" s="182" t="str">
        <f aca="false">IF(C55=0,"",C55*D55*E55)</f>
        <v/>
      </c>
      <c r="H55" s="109"/>
      <c r="I55" s="188" t="s">
        <v>153</v>
      </c>
      <c r="J55" s="182" t="n">
        <f aca="false">'2) Tableau des prix'!D66</f>
        <v>0</v>
      </c>
      <c r="K55" s="172" t="n">
        <v>1.2</v>
      </c>
      <c r="L55" s="172" t="n">
        <v>1</v>
      </c>
      <c r="M55" s="173" t="str">
        <f aca="false">IF(J55=0,"",J55*K55*L55)</f>
        <v/>
      </c>
    </row>
    <row r="56" customFormat="false" ht="12.8" hidden="false" customHeight="false" outlineLevel="0" collapsed="false">
      <c r="A56" s="109"/>
      <c r="B56" s="188" t="s">
        <v>154</v>
      </c>
      <c r="C56" s="189" t="n">
        <f aca="false">'2) Tableau des prix'!D51</f>
        <v>0</v>
      </c>
      <c r="D56" s="172" t="n">
        <v>1.2</v>
      </c>
      <c r="E56" s="172" t="n">
        <v>1</v>
      </c>
      <c r="F56" s="182" t="str">
        <f aca="false">IF(C56=0,"",C56*D56*E56)</f>
        <v/>
      </c>
      <c r="H56" s="109"/>
      <c r="I56" s="188" t="s">
        <v>154</v>
      </c>
      <c r="J56" s="182" t="n">
        <f aca="false">'2) Tableau des prix'!D67</f>
        <v>0</v>
      </c>
      <c r="K56" s="172" t="n">
        <v>1.2</v>
      </c>
      <c r="L56" s="172" t="n">
        <v>1</v>
      </c>
      <c r="M56" s="173" t="str">
        <f aca="false">IF(J56=0,"",J56*K56*L56)</f>
        <v/>
      </c>
    </row>
    <row r="57" customFormat="false" ht="12.8" hidden="false" customHeight="false" outlineLevel="0" collapsed="false">
      <c r="A57" s="109"/>
      <c r="B57" s="109"/>
      <c r="C57" s="109"/>
      <c r="D57" s="109" t="s">
        <v>329</v>
      </c>
      <c r="E57" s="109" t="n">
        <f aca="false">SUM(E42:E56)</f>
        <v>15</v>
      </c>
      <c r="F57" s="109"/>
      <c r="H57" s="109"/>
      <c r="I57" s="109"/>
      <c r="J57" s="109"/>
      <c r="K57" s="109" t="s">
        <v>329</v>
      </c>
      <c r="L57" s="109" t="n">
        <f aca="false">SUM(L42:L56)</f>
        <v>15</v>
      </c>
      <c r="M57" s="109"/>
    </row>
    <row r="58" customFormat="false" ht="12.8" hidden="false" customHeight="false" outlineLevel="0" collapsed="false">
      <c r="A58" s="109"/>
      <c r="B58" s="177" t="s">
        <v>337</v>
      </c>
      <c r="C58" s="178" t="n">
        <f aca="false">AVERAGE(F42:F56)</f>
        <v>1.8072</v>
      </c>
      <c r="D58" s="178"/>
      <c r="E58" s="178"/>
      <c r="F58" s="178"/>
      <c r="H58" s="109"/>
      <c r="I58" s="177" t="s">
        <v>338</v>
      </c>
      <c r="J58" s="180" t="n">
        <f aca="false">AVERAGE(M42:M56)</f>
        <v>3.156</v>
      </c>
      <c r="K58" s="180"/>
      <c r="L58" s="180"/>
      <c r="M58" s="180"/>
    </row>
    <row r="59" customFormat="false" ht="12.8" hidden="false" customHeight="false" outlineLevel="0" collapsed="false">
      <c r="A59" s="109"/>
      <c r="B59" s="187" t="s">
        <v>339</v>
      </c>
      <c r="C59" s="109"/>
      <c r="D59" s="109"/>
      <c r="E59" s="109"/>
      <c r="F59" s="109"/>
      <c r="H59" s="109"/>
      <c r="I59" s="187" t="s">
        <v>340</v>
      </c>
      <c r="J59" s="109"/>
      <c r="K59" s="168"/>
      <c r="L59" s="168"/>
      <c r="M59" s="109"/>
    </row>
    <row r="60" customFormat="false" ht="12.8" hidden="false" customHeight="false" outlineLevel="0" collapsed="false">
      <c r="A60" s="109"/>
      <c r="B60" s="109" t="s">
        <v>168</v>
      </c>
      <c r="C60" s="170" t="n">
        <f aca="false">'2) Tableau des prix'!D69</f>
        <v>2.45</v>
      </c>
      <c r="D60" s="173" t="n">
        <v>2.5</v>
      </c>
      <c r="E60" s="172" t="n">
        <v>1</v>
      </c>
      <c r="F60" s="170" t="n">
        <f aca="false">$C60*$D60*$E60</f>
        <v>6.125</v>
      </c>
      <c r="H60" s="109"/>
      <c r="I60" s="109" t="s">
        <v>178</v>
      </c>
      <c r="J60" s="182" t="n">
        <f aca="false">'2) Tableau des prix'!D80</f>
        <v>3.51</v>
      </c>
      <c r="K60" s="173" t="n">
        <v>2.5</v>
      </c>
      <c r="L60" s="172" t="n">
        <v>1</v>
      </c>
      <c r="M60" s="170" t="n">
        <f aca="false">$J60*$K60*$L60</f>
        <v>8.775</v>
      </c>
    </row>
    <row r="61" customFormat="false" ht="12.8" hidden="false" customHeight="false" outlineLevel="0" collapsed="false">
      <c r="A61" s="109"/>
      <c r="B61" s="109" t="s">
        <v>169</v>
      </c>
      <c r="C61" s="170" t="n">
        <f aca="false">'2) Tableau des prix'!D70</f>
        <v>1.19</v>
      </c>
      <c r="D61" s="172" t="n">
        <v>1.11</v>
      </c>
      <c r="E61" s="172" t="n">
        <v>1</v>
      </c>
      <c r="F61" s="170" t="n">
        <f aca="false">$C61*$D61*$E61</f>
        <v>1.3209</v>
      </c>
      <c r="H61" s="109"/>
      <c r="I61" s="109" t="s">
        <v>179</v>
      </c>
      <c r="J61" s="182" t="n">
        <f aca="false">'2) Tableau des prix'!D81</f>
        <v>1.56</v>
      </c>
      <c r="K61" s="172" t="n">
        <v>1.11</v>
      </c>
      <c r="L61" s="172" t="n">
        <v>1</v>
      </c>
      <c r="M61" s="170" t="n">
        <f aca="false">$J61*$K61*$L61</f>
        <v>1.7316</v>
      </c>
    </row>
    <row r="62" customFormat="false" ht="12.8" hidden="false" customHeight="false" outlineLevel="0" collapsed="false">
      <c r="A62" s="109"/>
      <c r="B62" s="109" t="s">
        <v>170</v>
      </c>
      <c r="C62" s="170" t="n">
        <f aca="false">'2) Tableau des prix'!D71</f>
        <v>1.58</v>
      </c>
      <c r="D62" s="172" t="n">
        <v>1.25</v>
      </c>
      <c r="E62" s="172" t="n">
        <v>1</v>
      </c>
      <c r="F62" s="170" t="n">
        <f aca="false">$C62*$D62*$E62</f>
        <v>1.975</v>
      </c>
      <c r="H62" s="109"/>
      <c r="I62" s="109" t="s">
        <v>336</v>
      </c>
      <c r="J62" s="182" t="n">
        <f aca="false">'2) Tableau des prix'!D82</f>
        <v>1.91</v>
      </c>
      <c r="K62" s="172" t="n">
        <v>1.25</v>
      </c>
      <c r="L62" s="172" t="n">
        <v>1</v>
      </c>
      <c r="M62" s="170" t="n">
        <f aca="false">$J62*$K62*$L62</f>
        <v>2.3875</v>
      </c>
    </row>
    <row r="63" customFormat="false" ht="12.8" hidden="false" customHeight="false" outlineLevel="0" collapsed="false">
      <c r="A63" s="109"/>
      <c r="B63" s="109" t="s">
        <v>171</v>
      </c>
      <c r="C63" s="170" t="n">
        <f aca="false">'2) Tableau des prix'!D72</f>
        <v>5.2</v>
      </c>
      <c r="D63" s="172" t="n">
        <v>1.05</v>
      </c>
      <c r="E63" s="172" t="n">
        <v>1</v>
      </c>
      <c r="F63" s="170" t="n">
        <f aca="false">$C63*$D63*$E63</f>
        <v>5.46</v>
      </c>
      <c r="H63" s="109"/>
      <c r="I63" s="109" t="s">
        <v>181</v>
      </c>
      <c r="J63" s="182" t="n">
        <f aca="false">'2) Tableau des prix'!D83</f>
        <v>8.84</v>
      </c>
      <c r="K63" s="172" t="n">
        <v>1.05</v>
      </c>
      <c r="L63" s="172" t="n">
        <v>1</v>
      </c>
      <c r="M63" s="170" t="n">
        <f aca="false">$J63*$K63*$L63</f>
        <v>9.282</v>
      </c>
    </row>
    <row r="64" customFormat="false" ht="12.8" hidden="false" customHeight="false" outlineLevel="0" collapsed="false">
      <c r="A64" s="109"/>
      <c r="B64" s="109" t="s">
        <v>144</v>
      </c>
      <c r="C64" s="170" t="n">
        <f aca="false">'2) Tableau des prix'!D73</f>
        <v>1.55</v>
      </c>
      <c r="D64" s="172" t="n">
        <v>1.67</v>
      </c>
      <c r="E64" s="172" t="n">
        <v>1</v>
      </c>
      <c r="F64" s="170" t="n">
        <f aca="false">$C64*$D64*$E64</f>
        <v>2.5885</v>
      </c>
      <c r="H64" s="109"/>
      <c r="I64" s="109" t="s">
        <v>160</v>
      </c>
      <c r="J64" s="182" t="n">
        <f aca="false">'2) Tableau des prix'!D84</f>
        <v>2.18</v>
      </c>
      <c r="K64" s="172" t="n">
        <v>1.67</v>
      </c>
      <c r="L64" s="172" t="n">
        <v>1</v>
      </c>
      <c r="M64" s="170" t="n">
        <f aca="false">$J64*$K64*$L64</f>
        <v>3.6406</v>
      </c>
    </row>
    <row r="65" customFormat="false" ht="12.8" hidden="false" customHeight="false" outlineLevel="0" collapsed="false">
      <c r="A65" s="109"/>
      <c r="B65" s="109" t="s">
        <v>172</v>
      </c>
      <c r="C65" s="170" t="n">
        <f aca="false">'2) Tableau des prix'!D74</f>
        <v>1.1</v>
      </c>
      <c r="D65" s="172" t="n">
        <v>1.11</v>
      </c>
      <c r="E65" s="172" t="n">
        <v>1</v>
      </c>
      <c r="F65" s="170" t="n">
        <f aca="false">$C65*$D65*$E65</f>
        <v>1.221</v>
      </c>
      <c r="H65" s="109"/>
      <c r="I65" s="109" t="s">
        <v>182</v>
      </c>
      <c r="J65" s="182" t="n">
        <f aca="false">'2) Tableau des prix'!D85</f>
        <v>1.77</v>
      </c>
      <c r="K65" s="172" t="n">
        <v>1.11</v>
      </c>
      <c r="L65" s="172" t="n">
        <v>1</v>
      </c>
      <c r="M65" s="170" t="n">
        <f aca="false">$J65*$K65*$L65</f>
        <v>1.9647</v>
      </c>
    </row>
    <row r="66" customFormat="false" ht="12.8" hidden="false" customHeight="false" outlineLevel="0" collapsed="false">
      <c r="A66" s="109"/>
      <c r="B66" s="109" t="s">
        <v>173</v>
      </c>
      <c r="C66" s="170" t="n">
        <f aca="false">'2) Tableau des prix'!D75</f>
        <v>2.3</v>
      </c>
      <c r="D66" s="173" t="n">
        <v>2</v>
      </c>
      <c r="E66" s="172" t="n">
        <v>1</v>
      </c>
      <c r="F66" s="170" t="n">
        <f aca="false">$C66*$D66*$E66</f>
        <v>4.6</v>
      </c>
      <c r="H66" s="109"/>
      <c r="I66" s="109" t="s">
        <v>162</v>
      </c>
      <c r="J66" s="182" t="n">
        <f aca="false">'2) Tableau des prix'!D86</f>
        <v>3.7</v>
      </c>
      <c r="K66" s="173" t="n">
        <v>2</v>
      </c>
      <c r="L66" s="172" t="n">
        <v>1</v>
      </c>
      <c r="M66" s="170" t="n">
        <f aca="false">$J66*$K66*$L66</f>
        <v>7.4</v>
      </c>
    </row>
    <row r="67" customFormat="false" ht="12.8" hidden="false" customHeight="false" outlineLevel="0" collapsed="false">
      <c r="A67" s="109"/>
      <c r="B67" s="109" t="s">
        <v>174</v>
      </c>
      <c r="C67" s="170" t="n">
        <f aca="false">'2) Tableau des prix'!D76</f>
        <v>3.43</v>
      </c>
      <c r="D67" s="172" t="n">
        <v>1.25</v>
      </c>
      <c r="E67" s="172" t="n">
        <v>1</v>
      </c>
      <c r="F67" s="170" t="n">
        <f aca="false">$C67*$D67*$E67</f>
        <v>4.2875</v>
      </c>
      <c r="H67" s="109"/>
      <c r="I67" s="109" t="s">
        <v>183</v>
      </c>
      <c r="J67" s="182" t="n">
        <f aca="false">'2) Tableau des prix'!D87</f>
        <v>4.81</v>
      </c>
      <c r="K67" s="172" t="n">
        <v>1.25</v>
      </c>
      <c r="L67" s="172" t="n">
        <v>1</v>
      </c>
      <c r="M67" s="170" t="n">
        <f aca="false">$J67*$K67*$L67</f>
        <v>6.0125</v>
      </c>
    </row>
    <row r="68" customFormat="false" ht="12.8" hidden="false" customHeight="false" outlineLevel="0" collapsed="false">
      <c r="A68" s="109"/>
      <c r="B68" s="109" t="s">
        <v>176</v>
      </c>
      <c r="C68" s="170" t="n">
        <f aca="false">'2) Tableau des prix'!D78</f>
        <v>3.5</v>
      </c>
      <c r="D68" s="172" t="n">
        <v>1.11</v>
      </c>
      <c r="E68" s="172" t="n">
        <v>1</v>
      </c>
      <c r="F68" s="170" t="n">
        <f aca="false">$C68*$D68*$E68</f>
        <v>3.885</v>
      </c>
      <c r="H68" s="109"/>
      <c r="I68" s="109" t="s">
        <v>185</v>
      </c>
      <c r="J68" s="182" t="n">
        <f aca="false">'2) Tableau des prix'!D89</f>
        <v>3.91</v>
      </c>
      <c r="K68" s="172" t="n">
        <v>1.11</v>
      </c>
      <c r="L68" s="172" t="n">
        <v>1</v>
      </c>
      <c r="M68" s="170" t="n">
        <f aca="false">$J68*$K68*$L68</f>
        <v>4.3401</v>
      </c>
    </row>
    <row r="69" customFormat="false" ht="12.8" hidden="false" customHeight="false" outlineLevel="0" collapsed="false">
      <c r="A69" s="109"/>
      <c r="B69" s="109"/>
      <c r="C69" s="170"/>
      <c r="D69" s="109" t="s">
        <v>329</v>
      </c>
      <c r="E69" s="172" t="n">
        <f aca="false">SUM(E60:E68)</f>
        <v>9</v>
      </c>
      <c r="F69" s="170"/>
      <c r="H69" s="109"/>
      <c r="I69" s="109"/>
      <c r="J69" s="182"/>
      <c r="K69" s="109" t="s">
        <v>329</v>
      </c>
      <c r="L69" s="172" t="n">
        <f aca="false">SUM(L60:L68)</f>
        <v>9</v>
      </c>
      <c r="M69" s="170"/>
    </row>
    <row r="70" customFormat="false" ht="12.8" hidden="false" customHeight="false" outlineLevel="0" collapsed="false">
      <c r="A70" s="109"/>
      <c r="B70" s="177" t="s">
        <v>341</v>
      </c>
      <c r="C70" s="178" t="n">
        <f aca="false">AVERAGE(F60:F68)</f>
        <v>3.49587777777778</v>
      </c>
      <c r="D70" s="178"/>
      <c r="E70" s="178"/>
      <c r="F70" s="178"/>
      <c r="H70" s="109"/>
      <c r="I70" s="177" t="s">
        <v>342</v>
      </c>
      <c r="J70" s="190" t="n">
        <f aca="false">SUM(M60:M68)/L69</f>
        <v>5.05933333333333</v>
      </c>
      <c r="K70" s="190"/>
      <c r="L70" s="190"/>
      <c r="M70" s="190"/>
    </row>
    <row r="71" customFormat="false" ht="12.8" hidden="false" customHeight="false" outlineLevel="0" collapsed="false">
      <c r="A71" s="109"/>
      <c r="B71" s="187" t="s">
        <v>343</v>
      </c>
      <c r="C71" s="170"/>
      <c r="D71" s="172"/>
      <c r="E71" s="172"/>
      <c r="F71" s="170"/>
      <c r="H71" s="109"/>
      <c r="I71" s="187" t="s">
        <v>344</v>
      </c>
      <c r="J71" s="182"/>
      <c r="K71" s="172"/>
      <c r="L71" s="172"/>
      <c r="M71" s="170"/>
    </row>
    <row r="72" customFormat="false" ht="12.8" hidden="false" customHeight="false" outlineLevel="0" collapsed="false">
      <c r="A72" s="109"/>
      <c r="B72" s="109" t="s">
        <v>187</v>
      </c>
      <c r="C72" s="170" t="n">
        <f aca="false">'2) Tableau des prix'!D91</f>
        <v>5.2</v>
      </c>
      <c r="D72" s="172" t="n">
        <v>1</v>
      </c>
      <c r="E72" s="172" t="n">
        <v>1</v>
      </c>
      <c r="F72" s="170" t="n">
        <f aca="false">C72*D72*E72</f>
        <v>5.2</v>
      </c>
      <c r="H72" s="109"/>
      <c r="I72" s="109" t="s">
        <v>195</v>
      </c>
      <c r="J72" s="182" t="n">
        <f aca="false">'2) Tableau des prix'!D101</f>
        <v>6.76</v>
      </c>
      <c r="K72" s="172" t="n">
        <v>1</v>
      </c>
      <c r="L72" s="172" t="n">
        <v>1</v>
      </c>
      <c r="M72" s="170" t="n">
        <f aca="false">J72*K72*L72</f>
        <v>6.76</v>
      </c>
    </row>
    <row r="73" customFormat="false" ht="12.8" hidden="false" customHeight="false" outlineLevel="0" collapsed="false">
      <c r="A73" s="109"/>
      <c r="B73" s="109" t="s">
        <v>141</v>
      </c>
      <c r="C73" s="170" t="n">
        <f aca="false">'2) Tableau des prix'!D92</f>
        <v>1.59</v>
      </c>
      <c r="D73" s="172" t="n">
        <v>1</v>
      </c>
      <c r="E73" s="172" t="n">
        <v>1</v>
      </c>
      <c r="F73" s="170" t="n">
        <f aca="false">C73*D73*E73</f>
        <v>1.59</v>
      </c>
      <c r="H73" s="109"/>
      <c r="I73" s="109" t="s">
        <v>196</v>
      </c>
      <c r="J73" s="182" t="n">
        <f aca="false">'2) Tableau des prix'!D102</f>
        <v>2.07</v>
      </c>
      <c r="K73" s="172" t="n">
        <v>1</v>
      </c>
      <c r="L73" s="172" t="n">
        <v>1</v>
      </c>
      <c r="M73" s="170" t="n">
        <f aca="false">J73*K73*L73</f>
        <v>2.07</v>
      </c>
    </row>
    <row r="74" customFormat="false" ht="12.8" hidden="false" customHeight="false" outlineLevel="0" collapsed="false">
      <c r="A74" s="109"/>
      <c r="B74" s="109" t="s">
        <v>188</v>
      </c>
      <c r="C74" s="170" t="n">
        <f aca="false">'2) Tableau des prix'!D93</f>
        <v>2.96</v>
      </c>
      <c r="D74" s="172" t="n">
        <v>1</v>
      </c>
      <c r="E74" s="172" t="n">
        <v>1</v>
      </c>
      <c r="F74" s="170" t="n">
        <f aca="false">C74*D74*E74</f>
        <v>2.96</v>
      </c>
      <c r="H74" s="109"/>
      <c r="I74" s="109" t="s">
        <v>197</v>
      </c>
      <c r="J74" s="182" t="n">
        <f aca="false">'2) Tableau des prix'!D103</f>
        <v>3.85</v>
      </c>
      <c r="K74" s="172" t="n">
        <v>1</v>
      </c>
      <c r="L74" s="172" t="n">
        <v>1</v>
      </c>
      <c r="M74" s="170" t="n">
        <f aca="false">J74*K74*L74</f>
        <v>3.85</v>
      </c>
    </row>
    <row r="75" customFormat="false" ht="12.8" hidden="false" customHeight="false" outlineLevel="0" collapsed="false">
      <c r="A75" s="109"/>
      <c r="B75" s="109" t="s">
        <v>189</v>
      </c>
      <c r="C75" s="170" t="n">
        <f aca="false">'2) Tableau des prix'!D94</f>
        <v>4.84</v>
      </c>
      <c r="D75" s="172" t="n">
        <v>1</v>
      </c>
      <c r="E75" s="172" t="n">
        <v>1</v>
      </c>
      <c r="F75" s="170" t="n">
        <f aca="false">C75*D75*E75</f>
        <v>4.84</v>
      </c>
      <c r="H75" s="109"/>
      <c r="I75" s="109" t="s">
        <v>198</v>
      </c>
      <c r="J75" s="182" t="n">
        <f aca="false">'2) Tableau des prix'!D104</f>
        <v>6.29</v>
      </c>
      <c r="K75" s="172" t="n">
        <v>1</v>
      </c>
      <c r="L75" s="172" t="n">
        <v>1</v>
      </c>
      <c r="M75" s="170" t="n">
        <f aca="false">J75*K75*L75</f>
        <v>6.29</v>
      </c>
    </row>
    <row r="76" customFormat="false" ht="12.8" hidden="false" customHeight="false" outlineLevel="0" collapsed="false">
      <c r="A76" s="109"/>
      <c r="B76" s="109" t="s">
        <v>190</v>
      </c>
      <c r="C76" s="170" t="n">
        <f aca="false">'2) Tableau des prix'!D95</f>
        <v>5.2</v>
      </c>
      <c r="D76" s="172" t="n">
        <v>1</v>
      </c>
      <c r="E76" s="172" t="n">
        <v>1</v>
      </c>
      <c r="F76" s="170" t="n">
        <f aca="false">C76*D76*E76</f>
        <v>5.2</v>
      </c>
      <c r="H76" s="109"/>
      <c r="I76" s="109" t="s">
        <v>199</v>
      </c>
      <c r="J76" s="182" t="n">
        <f aca="false">'2) Tableau des prix'!D105</f>
        <v>6.76</v>
      </c>
      <c r="K76" s="172" t="n">
        <v>1</v>
      </c>
      <c r="L76" s="172" t="n">
        <v>1</v>
      </c>
      <c r="M76" s="170" t="n">
        <f aca="false">J76*K76*L76</f>
        <v>6.76</v>
      </c>
    </row>
    <row r="77" customFormat="false" ht="12.8" hidden="false" customHeight="false" outlineLevel="0" collapsed="false">
      <c r="A77" s="109"/>
      <c r="B77" s="109" t="s">
        <v>191</v>
      </c>
      <c r="C77" s="170" t="n">
        <f aca="false">'2) Tableau des prix'!D96</f>
        <v>1.81</v>
      </c>
      <c r="D77" s="172" t="n">
        <v>1</v>
      </c>
      <c r="E77" s="172" t="n">
        <v>1</v>
      </c>
      <c r="F77" s="170" t="n">
        <f aca="false">C77*D77*E77</f>
        <v>1.81</v>
      </c>
      <c r="H77" s="109"/>
      <c r="I77" s="109" t="s">
        <v>200</v>
      </c>
      <c r="J77" s="182" t="n">
        <f aca="false">'2) Tableau des prix'!D106</f>
        <v>2.35</v>
      </c>
      <c r="K77" s="172" t="n">
        <v>1</v>
      </c>
      <c r="L77" s="172" t="n">
        <v>1</v>
      </c>
      <c r="M77" s="170" t="n">
        <f aca="false">J77*K77*L77</f>
        <v>2.35</v>
      </c>
    </row>
    <row r="78" customFormat="false" ht="12.8" hidden="false" customHeight="false" outlineLevel="0" collapsed="false">
      <c r="A78" s="109"/>
      <c r="B78" s="109" t="s">
        <v>192</v>
      </c>
      <c r="C78" s="170" t="n">
        <f aca="false">'2) Tableau des prix'!D97</f>
        <v>2.78</v>
      </c>
      <c r="D78" s="172" t="n">
        <v>1</v>
      </c>
      <c r="E78" s="172" t="n">
        <v>1</v>
      </c>
      <c r="F78" s="170" t="n">
        <f aca="false">C78*D78*E78</f>
        <v>2.78</v>
      </c>
      <c r="H78" s="109"/>
      <c r="I78" s="109" t="s">
        <v>201</v>
      </c>
      <c r="J78" s="182" t="n">
        <f aca="false">'2) Tableau des prix'!D107</f>
        <v>3.61</v>
      </c>
      <c r="K78" s="172" t="n">
        <v>1</v>
      </c>
      <c r="L78" s="172" t="n">
        <v>1</v>
      </c>
      <c r="M78" s="170" t="n">
        <f aca="false">J78*K78*L78</f>
        <v>3.61</v>
      </c>
    </row>
    <row r="79" customFormat="false" ht="12.8" hidden="false" customHeight="false" outlineLevel="0" collapsed="false">
      <c r="A79" s="109"/>
      <c r="B79" s="109" t="s">
        <v>193</v>
      </c>
      <c r="C79" s="170" t="n">
        <f aca="false">'2) Tableau des prix'!D98</f>
        <v>6.36</v>
      </c>
      <c r="D79" s="172" t="n">
        <v>1</v>
      </c>
      <c r="E79" s="172" t="n">
        <v>1</v>
      </c>
      <c r="F79" s="170" t="n">
        <f aca="false">C79*D79*E79</f>
        <v>6.36</v>
      </c>
      <c r="H79" s="109"/>
      <c r="I79" s="109" t="s">
        <v>202</v>
      </c>
      <c r="J79" s="182" t="n">
        <f aca="false">'2) Tableau des prix'!D108</f>
        <v>8.27</v>
      </c>
      <c r="K79" s="172" t="n">
        <v>1</v>
      </c>
      <c r="L79" s="172" t="n">
        <v>1</v>
      </c>
      <c r="M79" s="170" t="n">
        <f aca="false">J79*K79*L79</f>
        <v>8.27</v>
      </c>
    </row>
    <row r="80" customFormat="false" ht="12.8" hidden="false" customHeight="false" outlineLevel="0" collapsed="false">
      <c r="A80" s="109"/>
      <c r="B80" s="109" t="s">
        <v>149</v>
      </c>
      <c r="C80" s="170" t="n">
        <f aca="false">'2) Tableau des prix'!B99</f>
        <v>3.4</v>
      </c>
      <c r="D80" s="172" t="n">
        <v>1</v>
      </c>
      <c r="E80" s="172" t="n">
        <v>1</v>
      </c>
      <c r="F80" s="170" t="n">
        <f aca="false">C80*D80*E80</f>
        <v>3.4</v>
      </c>
      <c r="H80" s="109"/>
      <c r="I80" s="109" t="s">
        <v>165</v>
      </c>
      <c r="J80" s="182" t="n">
        <f aca="false">'2) Tableau des prix'!D109</f>
        <v>4.42</v>
      </c>
      <c r="K80" s="172" t="n">
        <v>1</v>
      </c>
      <c r="L80" s="172" t="n">
        <v>1</v>
      </c>
      <c r="M80" s="170" t="n">
        <f aca="false">J80*K80*L80</f>
        <v>4.42</v>
      </c>
    </row>
    <row r="81" customFormat="false" ht="12.8" hidden="false" customHeight="false" outlineLevel="0" collapsed="false">
      <c r="A81" s="109"/>
      <c r="B81" s="109"/>
      <c r="C81" s="109"/>
      <c r="D81" s="109" t="s">
        <v>329</v>
      </c>
      <c r="E81" s="191" t="n">
        <f aca="false">SUM(E72:E80)</f>
        <v>9</v>
      </c>
      <c r="F81" s="109"/>
      <c r="H81" s="109"/>
      <c r="I81" s="109"/>
      <c r="J81" s="109"/>
      <c r="K81" s="109" t="s">
        <v>329</v>
      </c>
      <c r="L81" s="109" t="n">
        <f aca="false">SUM(L72:L80)</f>
        <v>9</v>
      </c>
      <c r="M81" s="109"/>
    </row>
    <row r="82" customFormat="false" ht="12.8" hidden="false" customHeight="false" outlineLevel="0" collapsed="false">
      <c r="A82" s="109"/>
      <c r="B82" s="177" t="s">
        <v>345</v>
      </c>
      <c r="C82" s="178" t="n">
        <f aca="false">SUM(F72:F80)/E81</f>
        <v>3.79333333333333</v>
      </c>
      <c r="D82" s="178"/>
      <c r="E82" s="178"/>
      <c r="F82" s="178"/>
      <c r="H82" s="109"/>
      <c r="I82" s="177" t="s">
        <v>346</v>
      </c>
      <c r="J82" s="190" t="n">
        <f aca="false">SUM(M72:M80)/L81</f>
        <v>4.93111111111111</v>
      </c>
      <c r="K82" s="190"/>
      <c r="L82" s="190"/>
      <c r="M82" s="190"/>
    </row>
    <row r="83" customFormat="false" ht="12.8" hidden="false" customHeight="false" outlineLevel="0" collapsed="false">
      <c r="A83" s="109"/>
      <c r="B83" s="109"/>
      <c r="C83" s="192"/>
      <c r="D83" s="192"/>
      <c r="E83" s="192"/>
      <c r="F83" s="192"/>
      <c r="H83" s="109"/>
      <c r="I83" s="109"/>
      <c r="J83" s="109"/>
      <c r="K83" s="109"/>
      <c r="L83" s="109"/>
      <c r="M83" s="109"/>
    </row>
    <row r="84" customFormat="false" ht="12.8" hidden="false" customHeight="false" outlineLevel="0" collapsed="false">
      <c r="A84" s="109"/>
      <c r="B84" s="177" t="s">
        <v>347</v>
      </c>
      <c r="C84" s="180" t="n">
        <f aca="false">(C58+C70)/2</f>
        <v>2.65153888888889</v>
      </c>
      <c r="D84" s="180"/>
      <c r="E84" s="180"/>
      <c r="F84" s="180"/>
      <c r="H84" s="109"/>
      <c r="I84" s="177" t="s">
        <v>348</v>
      </c>
      <c r="J84" s="180" t="n">
        <f aca="false">(J58+J70)/2</f>
        <v>4.10766666666667</v>
      </c>
      <c r="K84" s="180"/>
      <c r="L84" s="180"/>
      <c r="M84" s="180"/>
    </row>
    <row r="86" customFormat="false" ht="12.8" hidden="false" customHeight="false" outlineLevel="0" collapsed="false">
      <c r="A86" s="193" t="s">
        <v>25</v>
      </c>
      <c r="B86" s="193"/>
      <c r="C86" s="193"/>
      <c r="D86" s="193"/>
      <c r="E86" s="193"/>
      <c r="F86" s="193"/>
      <c r="H86" s="193" t="s">
        <v>349</v>
      </c>
      <c r="I86" s="193"/>
      <c r="J86" s="193"/>
      <c r="K86" s="193"/>
      <c r="L86" s="193"/>
      <c r="M86" s="193"/>
    </row>
    <row r="87" customFormat="false" ht="57.45" hidden="false" customHeight="true" outlineLevel="0" collapsed="false">
      <c r="A87" s="194" t="s">
        <v>350</v>
      </c>
      <c r="B87" s="194"/>
      <c r="C87" s="194"/>
      <c r="D87" s="194"/>
      <c r="E87" s="194"/>
      <c r="F87" s="194"/>
    </row>
    <row r="88" customFormat="false" ht="12.8" hidden="false" customHeight="false" outlineLevel="0" collapsed="false">
      <c r="A88" s="195"/>
      <c r="B88" s="165"/>
      <c r="C88" s="165"/>
      <c r="D88" s="165"/>
      <c r="E88" s="165"/>
      <c r="F88" s="165"/>
    </row>
    <row r="89" customFormat="false" ht="12.8" hidden="false" customHeight="false" outlineLevel="0" collapsed="false">
      <c r="A89" s="109"/>
      <c r="B89" s="196" t="s">
        <v>351</v>
      </c>
      <c r="C89" s="168" t="s">
        <v>314</v>
      </c>
      <c r="D89" s="168" t="s">
        <v>315</v>
      </c>
      <c r="E89" s="168" t="s">
        <v>316</v>
      </c>
      <c r="F89" s="168" t="s">
        <v>317</v>
      </c>
      <c r="H89" s="109"/>
      <c r="I89" s="196" t="s">
        <v>352</v>
      </c>
      <c r="J89" s="168" t="s">
        <v>314</v>
      </c>
      <c r="K89" s="168" t="s">
        <v>315</v>
      </c>
      <c r="L89" s="168" t="s">
        <v>316</v>
      </c>
      <c r="M89" s="168" t="s">
        <v>317</v>
      </c>
    </row>
    <row r="90" customFormat="false" ht="12.8" hidden="false" customHeight="false" outlineLevel="0" collapsed="false">
      <c r="A90" s="109"/>
      <c r="B90" s="109" t="s">
        <v>204</v>
      </c>
      <c r="C90" s="182" t="n">
        <f aca="false">'2) Tableau des prix'!D115</f>
        <v>1.55</v>
      </c>
      <c r="D90" s="172" t="n">
        <v>1</v>
      </c>
      <c r="E90" s="172" t="n">
        <v>2</v>
      </c>
      <c r="F90" s="170" t="n">
        <f aca="false">$C90*$D90*$E90</f>
        <v>3.1</v>
      </c>
      <c r="H90" s="109"/>
      <c r="I90" s="109" t="s">
        <v>214</v>
      </c>
      <c r="J90" s="170" t="n">
        <f aca="false">'2) Tableau des prix'!D125</f>
        <v>2.02</v>
      </c>
      <c r="K90" s="172" t="n">
        <v>1</v>
      </c>
      <c r="L90" s="172" t="n">
        <v>2</v>
      </c>
      <c r="M90" s="170" t="n">
        <f aca="false">$J90*$K90*$L90</f>
        <v>4.04</v>
      </c>
    </row>
    <row r="91" customFormat="false" ht="12.8" hidden="false" customHeight="false" outlineLevel="0" collapsed="false">
      <c r="A91" s="109"/>
      <c r="B91" s="109" t="s">
        <v>205</v>
      </c>
      <c r="C91" s="182" t="n">
        <f aca="false">'2) Tableau des prix'!D116</f>
        <v>1.98</v>
      </c>
      <c r="D91" s="172" t="n">
        <v>1</v>
      </c>
      <c r="E91" s="172" t="n">
        <v>2</v>
      </c>
      <c r="F91" s="170" t="n">
        <f aca="false">$C91*$D91*$E91</f>
        <v>3.96</v>
      </c>
      <c r="H91" s="109"/>
      <c r="I91" s="109" t="s">
        <v>215</v>
      </c>
      <c r="J91" s="170" t="n">
        <f aca="false">'2) Tableau des prix'!D126</f>
        <v>2.61</v>
      </c>
      <c r="K91" s="172" t="n">
        <v>1</v>
      </c>
      <c r="L91" s="172" t="n">
        <v>2</v>
      </c>
      <c r="M91" s="170" t="n">
        <f aca="false">$J91*$K91*$L91</f>
        <v>5.22</v>
      </c>
    </row>
    <row r="92" customFormat="false" ht="12.8" hidden="false" customHeight="false" outlineLevel="0" collapsed="false">
      <c r="A92" s="109"/>
      <c r="B92" s="109" t="s">
        <v>206</v>
      </c>
      <c r="C92" s="182" t="n">
        <f aca="false">'2) Tableau des prix'!D117</f>
        <v>0.92</v>
      </c>
      <c r="D92" s="172" t="n">
        <v>1</v>
      </c>
      <c r="E92" s="172" t="n">
        <v>1</v>
      </c>
      <c r="F92" s="170" t="n">
        <f aca="false">$C92*$D92*$E92</f>
        <v>0.92</v>
      </c>
      <c r="H92" s="109"/>
      <c r="I92" s="109" t="s">
        <v>216</v>
      </c>
      <c r="J92" s="170" t="n">
        <f aca="false">'2) Tableau des prix'!D127</f>
        <v>4.2</v>
      </c>
      <c r="K92" s="172" t="n">
        <v>1</v>
      </c>
      <c r="L92" s="172" t="n">
        <v>1</v>
      </c>
      <c r="M92" s="170" t="n">
        <f aca="false">$J92*$K92*$L92</f>
        <v>4.2</v>
      </c>
    </row>
    <row r="93" customFormat="false" ht="12.8" hidden="false" customHeight="false" outlineLevel="0" collapsed="false">
      <c r="A93" s="109"/>
      <c r="B93" s="109" t="s">
        <v>207</v>
      </c>
      <c r="C93" s="182" t="n">
        <f aca="false">'2) Tableau des prix'!D118</f>
        <v>1.03</v>
      </c>
      <c r="D93" s="172" t="n">
        <v>1</v>
      </c>
      <c r="E93" s="172" t="n">
        <v>1</v>
      </c>
      <c r="F93" s="170" t="n">
        <f aca="false">$C93*$D93*$E93</f>
        <v>1.03</v>
      </c>
      <c r="H93" s="109"/>
      <c r="I93" s="109" t="s">
        <v>217</v>
      </c>
      <c r="J93" s="170" t="n">
        <f aca="false">'2) Tableau des prix'!D128</f>
        <v>2.65</v>
      </c>
      <c r="K93" s="172" t="n">
        <v>1</v>
      </c>
      <c r="L93" s="172" t="n">
        <v>1</v>
      </c>
      <c r="M93" s="170" t="n">
        <f aca="false">$J93*$K93*$L93</f>
        <v>2.65</v>
      </c>
    </row>
    <row r="94" customFormat="false" ht="12.8" hidden="false" customHeight="false" outlineLevel="0" collapsed="false">
      <c r="A94" s="109"/>
      <c r="B94" s="109" t="s">
        <v>208</v>
      </c>
      <c r="C94" s="182" t="n">
        <f aca="false">'2) Tableau des prix'!D119</f>
        <v>4.94</v>
      </c>
      <c r="D94" s="172" t="n">
        <v>1</v>
      </c>
      <c r="E94" s="172" t="n">
        <v>1</v>
      </c>
      <c r="F94" s="170" t="n">
        <f aca="false">$C94*$D94*$E94</f>
        <v>4.94</v>
      </c>
      <c r="H94" s="109"/>
      <c r="I94" s="109" t="s">
        <v>218</v>
      </c>
      <c r="J94" s="170" t="n">
        <f aca="false">'2) Tableau des prix'!D129</f>
        <v>10.31</v>
      </c>
      <c r="K94" s="172" t="n">
        <v>1</v>
      </c>
      <c r="L94" s="172" t="n">
        <v>1</v>
      </c>
      <c r="M94" s="170" t="n">
        <f aca="false">$J94*$K94*$L94</f>
        <v>10.31</v>
      </c>
    </row>
    <row r="95" customFormat="false" ht="12.8" hidden="false" customHeight="false" outlineLevel="0" collapsed="false">
      <c r="A95" s="109"/>
      <c r="B95" s="109" t="s">
        <v>209</v>
      </c>
      <c r="C95" s="182" t="n">
        <f aca="false">'2) Tableau des prix'!D120</f>
        <v>4.59</v>
      </c>
      <c r="D95" s="172" t="n">
        <v>1</v>
      </c>
      <c r="E95" s="172" t="n">
        <v>1</v>
      </c>
      <c r="F95" s="170" t="n">
        <f aca="false">$C95*$D95*$E95</f>
        <v>4.59</v>
      </c>
      <c r="H95" s="109"/>
      <c r="I95" s="109" t="s">
        <v>219</v>
      </c>
      <c r="J95" s="170" t="n">
        <f aca="false">'2) Tableau des prix'!D130</f>
        <v>4.45</v>
      </c>
      <c r="K95" s="172" t="n">
        <v>1</v>
      </c>
      <c r="L95" s="172" t="n">
        <v>1</v>
      </c>
      <c r="M95" s="170" t="n">
        <f aca="false">$J95*$K95*$L95</f>
        <v>4.45</v>
      </c>
    </row>
    <row r="96" customFormat="false" ht="12.8" hidden="false" customHeight="false" outlineLevel="0" collapsed="false">
      <c r="A96" s="109"/>
      <c r="B96" s="109" t="s">
        <v>210</v>
      </c>
      <c r="C96" s="182" t="n">
        <f aca="false">'2) Tableau des prix'!D121</f>
        <v>2.3</v>
      </c>
      <c r="D96" s="172" t="n">
        <v>1</v>
      </c>
      <c r="E96" s="172" t="n">
        <v>0</v>
      </c>
      <c r="F96" s="170" t="n">
        <f aca="false">$C96*$D96*$E96</f>
        <v>0</v>
      </c>
      <c r="H96" s="109"/>
      <c r="I96" s="109" t="s">
        <v>220</v>
      </c>
      <c r="J96" s="170" t="n">
        <f aca="false">'2) Tableau des prix'!D131</f>
        <v>2.99</v>
      </c>
      <c r="K96" s="172" t="n">
        <v>1</v>
      </c>
      <c r="L96" s="172" t="n">
        <v>0</v>
      </c>
      <c r="M96" s="170" t="n">
        <f aca="false">$J96*$K96*$L96</f>
        <v>0</v>
      </c>
    </row>
    <row r="97" customFormat="false" ht="12.8" hidden="false" customHeight="false" outlineLevel="0" collapsed="false">
      <c r="A97" s="109"/>
      <c r="B97" s="109"/>
      <c r="C97" s="109"/>
      <c r="D97" s="109" t="s">
        <v>322</v>
      </c>
      <c r="E97" s="109" t="n">
        <f aca="false">SUM(E90:E96)</f>
        <v>8</v>
      </c>
      <c r="F97" s="192"/>
      <c r="H97" s="109"/>
      <c r="I97" s="109"/>
      <c r="J97" s="109"/>
      <c r="K97" s="109" t="s">
        <v>353</v>
      </c>
      <c r="L97" s="109" t="n">
        <f aca="false">SUM(L90:L96)</f>
        <v>8</v>
      </c>
      <c r="M97" s="109"/>
    </row>
    <row r="98" customFormat="false" ht="12.8" hidden="false" customHeight="false" outlineLevel="0" collapsed="false">
      <c r="A98" s="109"/>
      <c r="B98" s="177" t="s">
        <v>354</v>
      </c>
      <c r="C98" s="190" t="n">
        <f aca="false">SUM(F90:F96)/E97</f>
        <v>2.3175</v>
      </c>
      <c r="D98" s="190"/>
      <c r="E98" s="190"/>
      <c r="F98" s="190"/>
      <c r="H98" s="109"/>
      <c r="I98" s="177" t="s">
        <v>355</v>
      </c>
      <c r="J98" s="178" t="n">
        <f aca="false">SUM(M90:M96)/L97</f>
        <v>3.85875</v>
      </c>
      <c r="K98" s="178"/>
      <c r="L98" s="178"/>
      <c r="M98" s="178"/>
    </row>
    <row r="99" customFormat="false" ht="12.8" hidden="false" customHeight="false" outlineLevel="0" collapsed="false">
      <c r="A99" s="109"/>
      <c r="B99" s="196" t="s">
        <v>356</v>
      </c>
      <c r="C99" s="109"/>
      <c r="D99" s="109"/>
      <c r="E99" s="109"/>
      <c r="F99" s="109"/>
      <c r="H99" s="109"/>
      <c r="I99" s="196" t="s">
        <v>357</v>
      </c>
      <c r="J99" s="109"/>
      <c r="K99" s="109"/>
      <c r="L99" s="109"/>
      <c r="M99" s="109"/>
    </row>
    <row r="100" customFormat="false" ht="12.8" hidden="false" customHeight="false" outlineLevel="0" collapsed="false">
      <c r="A100" s="109"/>
      <c r="B100" s="109" t="s">
        <v>212</v>
      </c>
      <c r="C100" s="182" t="n">
        <f aca="false">'2) Tableau des prix'!D123</f>
        <v>1.23</v>
      </c>
      <c r="D100" s="172" t="n">
        <v>1</v>
      </c>
      <c r="E100" s="172" t="n">
        <v>12</v>
      </c>
      <c r="F100" s="170" t="n">
        <f aca="false">C100*D100*E100</f>
        <v>14.76</v>
      </c>
      <c r="H100" s="109"/>
      <c r="I100" s="109" t="s">
        <v>222</v>
      </c>
      <c r="J100" s="197" t="n">
        <f aca="false">'2) Tableau des prix'!D133</f>
        <v>1.6</v>
      </c>
      <c r="K100" s="172" t="n">
        <v>1</v>
      </c>
      <c r="L100" s="172" t="n">
        <v>12</v>
      </c>
      <c r="M100" s="172" t="n">
        <f aca="false">J100*K100*L100</f>
        <v>19.2</v>
      </c>
    </row>
    <row r="101" customFormat="false" ht="12.8" hidden="false" customHeight="false" outlineLevel="0" collapsed="false">
      <c r="A101" s="109"/>
      <c r="B101" s="109"/>
      <c r="C101" s="109"/>
      <c r="D101" s="109" t="s">
        <v>322</v>
      </c>
      <c r="E101" s="109" t="n">
        <f aca="false">SUM(E100:E100)</f>
        <v>12</v>
      </c>
      <c r="F101" s="109"/>
      <c r="H101" s="109"/>
      <c r="I101" s="109"/>
      <c r="J101" s="109"/>
      <c r="K101" s="109" t="s">
        <v>353</v>
      </c>
      <c r="L101" s="109" t="n">
        <f aca="false">L100</f>
        <v>12</v>
      </c>
      <c r="M101" s="109"/>
    </row>
    <row r="102" customFormat="false" ht="12.8" hidden="false" customHeight="false" outlineLevel="0" collapsed="false">
      <c r="A102" s="109"/>
      <c r="B102" s="109"/>
      <c r="C102" s="109"/>
      <c r="D102" s="166" t="s">
        <v>329</v>
      </c>
      <c r="E102" s="109" t="n">
        <f aca="false">E97+E101</f>
        <v>20</v>
      </c>
      <c r="F102" s="109"/>
      <c r="H102" s="109"/>
      <c r="I102" s="109"/>
      <c r="J102" s="109"/>
      <c r="K102" s="166" t="s">
        <v>329</v>
      </c>
      <c r="L102" s="109" t="n">
        <f aca="false">SUM(L97+L101)</f>
        <v>20</v>
      </c>
      <c r="M102" s="109"/>
    </row>
    <row r="103" customFormat="false" ht="12.8" hidden="false" customHeight="false" outlineLevel="0" collapsed="false">
      <c r="A103" s="109"/>
      <c r="B103" s="177" t="s">
        <v>358</v>
      </c>
      <c r="C103" s="178" t="n">
        <f aca="false">F100/E101</f>
        <v>1.23</v>
      </c>
      <c r="D103" s="178"/>
      <c r="E103" s="178"/>
      <c r="F103" s="178"/>
      <c r="H103" s="109"/>
      <c r="I103" s="177" t="s">
        <v>359</v>
      </c>
      <c r="J103" s="190" t="n">
        <f aca="false">M100/L101</f>
        <v>1.6</v>
      </c>
      <c r="K103" s="190"/>
      <c r="L103" s="190"/>
      <c r="M103" s="190"/>
    </row>
    <row r="105" customFormat="false" ht="12.8" hidden="false" customHeight="false" outlineLevel="0" collapsed="false">
      <c r="A105" s="198" t="s">
        <v>360</v>
      </c>
      <c r="B105" s="198"/>
      <c r="C105" s="198"/>
      <c r="D105" s="198"/>
      <c r="E105" s="198"/>
      <c r="F105" s="198"/>
      <c r="H105" s="198" t="s">
        <v>361</v>
      </c>
      <c r="I105" s="198"/>
      <c r="J105" s="198"/>
      <c r="K105" s="198"/>
      <c r="L105" s="198"/>
      <c r="M105" s="198"/>
    </row>
    <row r="106" customFormat="false" ht="35.05" hidden="false" customHeight="true" outlineLevel="0" collapsed="false">
      <c r="A106" s="163" t="s">
        <v>362</v>
      </c>
      <c r="B106" s="163"/>
      <c r="C106" s="163"/>
      <c r="D106" s="163"/>
      <c r="E106" s="163"/>
      <c r="F106" s="163"/>
      <c r="H106" s="199"/>
      <c r="I106" s="199"/>
      <c r="J106" s="199"/>
      <c r="K106" s="199"/>
      <c r="L106" s="199"/>
      <c r="M106" s="199"/>
    </row>
    <row r="107" customFormat="false" ht="12.8" hidden="false" customHeight="false" outlineLevel="0" collapsed="false">
      <c r="A107" s="165"/>
      <c r="B107" s="165"/>
      <c r="C107" s="165"/>
      <c r="D107" s="165"/>
      <c r="E107" s="165"/>
      <c r="F107" s="165"/>
    </row>
    <row r="108" customFormat="false" ht="12.8" hidden="false" customHeight="false" outlineLevel="0" collapsed="false">
      <c r="A108" s="109"/>
      <c r="B108" s="200" t="s">
        <v>363</v>
      </c>
      <c r="C108" s="168" t="s">
        <v>314</v>
      </c>
      <c r="D108" s="168" t="s">
        <v>315</v>
      </c>
      <c r="E108" s="168" t="s">
        <v>316</v>
      </c>
      <c r="F108" s="168" t="s">
        <v>317</v>
      </c>
      <c r="H108" s="109"/>
      <c r="I108" s="200" t="s">
        <v>364</v>
      </c>
      <c r="J108" s="168" t="s">
        <v>314</v>
      </c>
      <c r="K108" s="168" t="s">
        <v>315</v>
      </c>
      <c r="L108" s="168" t="s">
        <v>316</v>
      </c>
      <c r="M108" s="168" t="s">
        <v>317</v>
      </c>
    </row>
    <row r="109" customFormat="false" ht="12.8" hidden="false" customHeight="false" outlineLevel="0" collapsed="false">
      <c r="A109" s="109"/>
      <c r="B109" s="109" t="s">
        <v>224</v>
      </c>
      <c r="C109" s="170" t="n">
        <f aca="false">'2) Tableau des prix'!D139</f>
        <v>1.43</v>
      </c>
      <c r="D109" s="172" t="n">
        <v>1</v>
      </c>
      <c r="E109" s="172" t="n">
        <v>3</v>
      </c>
      <c r="F109" s="170" t="n">
        <f aca="false">$C109*$D109*$E109</f>
        <v>4.29</v>
      </c>
      <c r="H109" s="109"/>
      <c r="I109" s="109" t="s">
        <v>224</v>
      </c>
      <c r="J109" s="170" t="n">
        <f aca="false">'2) Tableau des prix'!D145</f>
        <v>2.98</v>
      </c>
      <c r="K109" s="172" t="n">
        <v>1</v>
      </c>
      <c r="L109" s="172" t="n">
        <v>3</v>
      </c>
      <c r="M109" s="170" t="n">
        <f aca="false">$J109*$K109*$L109</f>
        <v>8.94</v>
      </c>
    </row>
    <row r="110" customFormat="false" ht="12.8" hidden="false" customHeight="false" outlineLevel="0" collapsed="false">
      <c r="A110" s="109"/>
      <c r="B110" s="109" t="s">
        <v>225</v>
      </c>
      <c r="C110" s="170" t="n">
        <f aca="false">'2) Tableau des prix'!D140</f>
        <v>1.79</v>
      </c>
      <c r="D110" s="172" t="n">
        <v>1</v>
      </c>
      <c r="E110" s="172" t="n">
        <v>2</v>
      </c>
      <c r="F110" s="170" t="n">
        <f aca="false">$C110*$D110*$E110</f>
        <v>3.58</v>
      </c>
      <c r="H110" s="109"/>
      <c r="I110" s="109" t="s">
        <v>225</v>
      </c>
      <c r="J110" s="170" t="n">
        <f aca="false">'2) Tableau des prix'!D146</f>
        <v>2.87</v>
      </c>
      <c r="K110" s="172" t="n">
        <v>1</v>
      </c>
      <c r="L110" s="172" t="n">
        <v>2</v>
      </c>
      <c r="M110" s="170" t="n">
        <f aca="false">$J110*$K110*$L110</f>
        <v>5.74</v>
      </c>
    </row>
    <row r="111" customFormat="false" ht="12.8" hidden="false" customHeight="false" outlineLevel="0" collapsed="false">
      <c r="A111" s="109"/>
      <c r="B111" s="109" t="s">
        <v>226</v>
      </c>
      <c r="C111" s="170" t="n">
        <f aca="false">'2) Tableau des prix'!D141</f>
        <v>0.77</v>
      </c>
      <c r="D111" s="172" t="n">
        <v>1</v>
      </c>
      <c r="E111" s="172" t="n">
        <v>2</v>
      </c>
      <c r="F111" s="170" t="n">
        <f aca="false">$C111*$D111*$E111</f>
        <v>1.54</v>
      </c>
      <c r="H111" s="109"/>
      <c r="I111" s="109" t="s">
        <v>226</v>
      </c>
      <c r="J111" s="170" t="n">
        <f aca="false">'2) Tableau des prix'!D147</f>
        <v>2.11</v>
      </c>
      <c r="K111" s="172" t="n">
        <v>1</v>
      </c>
      <c r="L111" s="172" t="n">
        <v>2</v>
      </c>
      <c r="M111" s="170" t="n">
        <f aca="false">$J111*$K111*$L111</f>
        <v>4.22</v>
      </c>
    </row>
    <row r="112" customFormat="false" ht="12.8" hidden="false" customHeight="false" outlineLevel="0" collapsed="false">
      <c r="A112" s="109"/>
      <c r="B112" s="109" t="s">
        <v>227</v>
      </c>
      <c r="C112" s="170" t="n">
        <f aca="false">'2) Tableau des prix'!D142</f>
        <v>2.3</v>
      </c>
      <c r="D112" s="172" t="n">
        <v>1</v>
      </c>
      <c r="E112" s="172" t="n">
        <v>2</v>
      </c>
      <c r="F112" s="170" t="n">
        <f aca="false">$C112*$D112*$E112</f>
        <v>4.6</v>
      </c>
      <c r="H112" s="109"/>
      <c r="I112" s="109" t="s">
        <v>227</v>
      </c>
      <c r="J112" s="170" t="n">
        <f aca="false">'2) Tableau des prix'!D148</f>
        <v>1.93</v>
      </c>
      <c r="K112" s="172" t="n">
        <v>1</v>
      </c>
      <c r="L112" s="172" t="n">
        <v>2</v>
      </c>
      <c r="M112" s="170" t="n">
        <f aca="false">$J112*$K112*$L112</f>
        <v>3.86</v>
      </c>
    </row>
    <row r="113" customFormat="false" ht="12.8" hidden="false" customHeight="false" outlineLevel="0" collapsed="false">
      <c r="A113" s="109"/>
      <c r="B113" s="109" t="s">
        <v>228</v>
      </c>
      <c r="C113" s="170" t="n">
        <f aca="false">'2) Tableau des prix'!D143</f>
        <v>2.27</v>
      </c>
      <c r="D113" s="172" t="n">
        <v>1</v>
      </c>
      <c r="E113" s="172" t="n">
        <v>2</v>
      </c>
      <c r="F113" s="170" t="n">
        <f aca="false">$C113*$D113*$E113</f>
        <v>4.54</v>
      </c>
      <c r="H113" s="109"/>
      <c r="I113" s="109" t="s">
        <v>228</v>
      </c>
      <c r="J113" s="170" t="n">
        <f aca="false">'2) Tableau des prix'!D149</f>
        <v>2.63</v>
      </c>
      <c r="K113" s="172" t="n">
        <v>1</v>
      </c>
      <c r="L113" s="172" t="n">
        <v>2</v>
      </c>
      <c r="M113" s="170" t="n">
        <f aca="false">$J113*$K113*$L113</f>
        <v>5.26</v>
      </c>
    </row>
    <row r="114" customFormat="false" ht="12.8" hidden="false" customHeight="false" outlineLevel="0" collapsed="false">
      <c r="A114" s="109"/>
      <c r="B114" s="109"/>
      <c r="C114" s="109"/>
      <c r="D114" s="109" t="s">
        <v>353</v>
      </c>
      <c r="E114" s="109" t="n">
        <f aca="false">SUM(E109:E113)</f>
        <v>11</v>
      </c>
      <c r="F114" s="201" t="n">
        <f aca="false">E114/20</f>
        <v>0.55</v>
      </c>
      <c r="H114" s="109"/>
      <c r="I114" s="109"/>
      <c r="J114" s="109"/>
      <c r="K114" s="109" t="s">
        <v>353</v>
      </c>
      <c r="L114" s="109" t="n">
        <f aca="false">SUM(L109:L113)</f>
        <v>11</v>
      </c>
      <c r="M114" s="109"/>
    </row>
    <row r="115" customFormat="false" ht="12.8" hidden="false" customHeight="false" outlineLevel="0" collapsed="false">
      <c r="A115" s="109"/>
      <c r="B115" s="177" t="s">
        <v>365</v>
      </c>
      <c r="C115" s="190" t="n">
        <f aca="false">SUM(F109:F113)/E114</f>
        <v>1.68636363636364</v>
      </c>
      <c r="D115" s="190"/>
      <c r="E115" s="190"/>
      <c r="F115" s="190"/>
      <c r="H115" s="109"/>
      <c r="I115" s="177" t="s">
        <v>366</v>
      </c>
      <c r="J115" s="178" t="n">
        <f aca="false">SUM(M109:M113)/L114</f>
        <v>2.54727272727273</v>
      </c>
      <c r="K115" s="178"/>
      <c r="L115" s="178"/>
      <c r="M115" s="178"/>
    </row>
    <row r="116" customFormat="false" ht="12.8" hidden="false" customHeight="false" outlineLevel="0" collapsed="false">
      <c r="A116" s="109"/>
      <c r="B116" s="200" t="s">
        <v>367</v>
      </c>
      <c r="C116" s="109"/>
      <c r="D116" s="109"/>
      <c r="E116" s="109"/>
      <c r="F116" s="192"/>
      <c r="H116" s="109"/>
      <c r="I116" s="200" t="s">
        <v>368</v>
      </c>
      <c r="J116" s="192"/>
      <c r="K116" s="109"/>
      <c r="L116" s="109"/>
      <c r="M116" s="109"/>
    </row>
    <row r="117" customFormat="false" ht="12.8" hidden="false" customHeight="false" outlineLevel="0" collapsed="false">
      <c r="A117" s="109"/>
      <c r="B117" s="109" t="s">
        <v>231</v>
      </c>
      <c r="C117" s="170" t="n">
        <f aca="false">'2) Tableau des prix'!D151</f>
        <v>1.63</v>
      </c>
      <c r="D117" s="172" t="n">
        <v>1</v>
      </c>
      <c r="E117" s="172" t="n">
        <v>2</v>
      </c>
      <c r="F117" s="170" t="n">
        <f aca="false">$C117*$D117*$E117</f>
        <v>3.26</v>
      </c>
      <c r="H117" s="109"/>
      <c r="I117" s="109" t="s">
        <v>234</v>
      </c>
      <c r="J117" s="192" t="n">
        <f aca="false">'2) Tableau des prix'!D154</f>
        <v>3.54</v>
      </c>
      <c r="K117" s="109" t="n">
        <v>1</v>
      </c>
      <c r="L117" s="109" t="n">
        <v>2</v>
      </c>
      <c r="M117" s="192" t="n">
        <f aca="false">$J117*$K117*$L117</f>
        <v>7.08</v>
      </c>
    </row>
    <row r="118" customFormat="false" ht="12.8" hidden="false" customHeight="false" outlineLevel="0" collapsed="false">
      <c r="A118" s="109"/>
      <c r="B118" s="109" t="s">
        <v>232</v>
      </c>
      <c r="C118" s="170" t="n">
        <f aca="false">'2) Tableau des prix'!D152</f>
        <v>2.44</v>
      </c>
      <c r="D118" s="172" t="n">
        <v>1</v>
      </c>
      <c r="E118" s="172" t="n">
        <v>2</v>
      </c>
      <c r="F118" s="170" t="n">
        <f aca="false">$C118*$D118*$E118</f>
        <v>4.88</v>
      </c>
      <c r="H118" s="109"/>
      <c r="I118" s="109" t="s">
        <v>235</v>
      </c>
      <c r="J118" s="192" t="n">
        <f aca="false">'2) Tableau des prix'!D155</f>
        <v>4.77</v>
      </c>
      <c r="K118" s="109" t="n">
        <v>1</v>
      </c>
      <c r="L118" s="109" t="n">
        <v>2</v>
      </c>
      <c r="M118" s="192" t="n">
        <f aca="false">$J118*$K118*$L118</f>
        <v>9.54</v>
      </c>
    </row>
    <row r="119" customFormat="false" ht="12.8" hidden="false" customHeight="false" outlineLevel="0" collapsed="false">
      <c r="A119" s="109"/>
      <c r="B119" s="109"/>
      <c r="C119" s="109"/>
      <c r="D119" s="109" t="s">
        <v>353</v>
      </c>
      <c r="E119" s="109" t="n">
        <f aca="false">SUM(E117:E118)</f>
        <v>4</v>
      </c>
      <c r="F119" s="201" t="n">
        <f aca="false">E119/20</f>
        <v>0.2</v>
      </c>
      <c r="H119" s="109"/>
      <c r="I119" s="109"/>
      <c r="J119" s="109"/>
      <c r="K119" s="109" t="s">
        <v>353</v>
      </c>
      <c r="L119" s="109" t="n">
        <f aca="false">SUM(L117:L118)</f>
        <v>4</v>
      </c>
      <c r="M119" s="109"/>
    </row>
    <row r="120" customFormat="false" ht="12.8" hidden="false" customHeight="false" outlineLevel="0" collapsed="false">
      <c r="A120" s="109"/>
      <c r="B120" s="177" t="s">
        <v>369</v>
      </c>
      <c r="C120" s="190" t="n">
        <f aca="false">SUM(F117:F118)/E119</f>
        <v>2.035</v>
      </c>
      <c r="D120" s="190"/>
      <c r="E120" s="190"/>
      <c r="F120" s="190"/>
      <c r="H120" s="109"/>
      <c r="I120" s="177" t="s">
        <v>370</v>
      </c>
      <c r="J120" s="190" t="n">
        <f aca="false">SUM(M117:M118)/L119</f>
        <v>4.155</v>
      </c>
      <c r="K120" s="190"/>
      <c r="L120" s="190"/>
      <c r="M120" s="190"/>
    </row>
    <row r="121" customFormat="false" ht="23.85" hidden="false" customHeight="false" outlineLevel="0" collapsed="false">
      <c r="A121" s="109"/>
      <c r="B121" s="202" t="s">
        <v>371</v>
      </c>
      <c r="C121" s="109"/>
      <c r="D121" s="109"/>
      <c r="E121" s="109"/>
      <c r="F121" s="109"/>
      <c r="H121" s="109"/>
      <c r="I121" s="200" t="s">
        <v>372</v>
      </c>
      <c r="J121" s="109"/>
      <c r="K121" s="109"/>
      <c r="L121" s="109"/>
      <c r="M121" s="109"/>
    </row>
    <row r="122" customFormat="false" ht="12.8" hidden="false" customHeight="false" outlineLevel="0" collapsed="false">
      <c r="A122" s="109"/>
      <c r="B122" s="109" t="s">
        <v>237</v>
      </c>
      <c r="C122" s="170" t="n">
        <f aca="false">'2) Tableau des prix'!D157</f>
        <v>1.33</v>
      </c>
      <c r="D122" s="172" t="n">
        <v>1</v>
      </c>
      <c r="E122" s="172" t="n">
        <v>1</v>
      </c>
      <c r="F122" s="170" t="n">
        <f aca="false">C122*D122*E122</f>
        <v>1.33</v>
      </c>
      <c r="H122" s="109"/>
      <c r="I122" s="109" t="s">
        <v>239</v>
      </c>
      <c r="J122" s="170" t="n">
        <f aca="false">'2) Tableau des prix'!D159</f>
        <v>5.9</v>
      </c>
      <c r="K122" s="172"/>
      <c r="L122" s="172"/>
      <c r="M122" s="172"/>
    </row>
    <row r="123" customFormat="false" ht="12.8" hidden="false" customHeight="false" outlineLevel="0" collapsed="false">
      <c r="A123" s="109"/>
      <c r="B123" s="109"/>
      <c r="C123" s="109"/>
      <c r="D123" s="109" t="s">
        <v>353</v>
      </c>
      <c r="E123" s="109" t="n">
        <f aca="false">SUM(E122:E122)</f>
        <v>1</v>
      </c>
      <c r="F123" s="109"/>
      <c r="H123" s="109"/>
      <c r="I123" s="109"/>
      <c r="J123" s="109"/>
      <c r="K123" s="109"/>
      <c r="L123" s="109"/>
      <c r="M123" s="109"/>
    </row>
    <row r="124" customFormat="false" ht="12.8" hidden="false" customHeight="false" outlineLevel="0" collapsed="false">
      <c r="A124" s="109"/>
      <c r="B124" s="177" t="s">
        <v>373</v>
      </c>
      <c r="C124" s="178" t="n">
        <f aca="false">F122/E123</f>
        <v>1.33</v>
      </c>
      <c r="D124" s="178"/>
      <c r="E124" s="178"/>
      <c r="F124" s="178"/>
      <c r="H124" s="109"/>
      <c r="I124" s="177" t="s">
        <v>374</v>
      </c>
      <c r="J124" s="178" t="n">
        <f aca="false">J122</f>
        <v>5.9</v>
      </c>
      <c r="K124" s="178"/>
      <c r="L124" s="178"/>
      <c r="M124" s="178"/>
    </row>
    <row r="125" customFormat="false" ht="12.8" hidden="false" customHeight="false" outlineLevel="0" collapsed="false">
      <c r="A125" s="109"/>
      <c r="B125" s="200" t="s">
        <v>375</v>
      </c>
      <c r="C125" s="168"/>
      <c r="D125" s="168"/>
      <c r="E125" s="168"/>
      <c r="F125" s="168"/>
      <c r="H125" s="109"/>
      <c r="I125" s="200" t="s">
        <v>376</v>
      </c>
      <c r="J125" s="168"/>
      <c r="K125" s="168"/>
      <c r="L125" s="168"/>
      <c r="M125" s="168"/>
    </row>
    <row r="126" customFormat="false" ht="12.8" hidden="false" customHeight="false" outlineLevel="0" collapsed="false">
      <c r="A126" s="109"/>
      <c r="B126" s="109" t="s">
        <v>241</v>
      </c>
      <c r="C126" s="170" t="n">
        <f aca="false">'2) Tableau des prix'!D161</f>
        <v>3.78</v>
      </c>
      <c r="D126" s="172" t="n">
        <v>1</v>
      </c>
      <c r="E126" s="172" t="n">
        <v>1</v>
      </c>
      <c r="F126" s="170" t="n">
        <f aca="false">C126*D126*E126</f>
        <v>3.78</v>
      </c>
      <c r="H126" s="109"/>
      <c r="I126" s="109" t="s">
        <v>246</v>
      </c>
      <c r="J126" s="189" t="n">
        <f aca="false">'2) Tableau des prix'!D166</f>
        <v>0.99</v>
      </c>
      <c r="K126" s="172" t="n">
        <v>1</v>
      </c>
      <c r="L126" s="172" t="n">
        <v>1</v>
      </c>
      <c r="M126" s="170" t="n">
        <f aca="false">J126*K126*L126</f>
        <v>0.99</v>
      </c>
    </row>
    <row r="127" customFormat="false" ht="12.8" hidden="false" customHeight="false" outlineLevel="0" collapsed="false">
      <c r="A127" s="109"/>
      <c r="B127" s="109" t="s">
        <v>242</v>
      </c>
      <c r="C127" s="170" t="n">
        <f aca="false">'2) Tableau des prix'!D162</f>
        <v>2.15</v>
      </c>
      <c r="D127" s="172" t="n">
        <v>1</v>
      </c>
      <c r="E127" s="172" t="n">
        <v>1</v>
      </c>
      <c r="F127" s="170" t="n">
        <f aca="false">C127*D127*E127</f>
        <v>2.15</v>
      </c>
      <c r="H127" s="109"/>
      <c r="I127" s="109" t="s">
        <v>247</v>
      </c>
      <c r="J127" s="189" t="n">
        <f aca="false">'2) Tableau des prix'!D167</f>
        <v>1.11</v>
      </c>
      <c r="K127" s="172" t="n">
        <v>1</v>
      </c>
      <c r="L127" s="172" t="n">
        <v>1</v>
      </c>
      <c r="M127" s="170" t="n">
        <f aca="false">J127*K127*L127</f>
        <v>1.11</v>
      </c>
    </row>
    <row r="128" customFormat="false" ht="12.8" hidden="false" customHeight="false" outlineLevel="0" collapsed="false">
      <c r="A128" s="109"/>
      <c r="B128" s="109" t="s">
        <v>243</v>
      </c>
      <c r="C128" s="170" t="n">
        <f aca="false">'2) Tableau des prix'!D163</f>
        <v>1.69</v>
      </c>
      <c r="D128" s="172" t="n">
        <v>1</v>
      </c>
      <c r="E128" s="172" t="n">
        <v>0.5</v>
      </c>
      <c r="F128" s="170" t="n">
        <f aca="false">C128*D128*E128</f>
        <v>0.845</v>
      </c>
      <c r="H128" s="109"/>
      <c r="I128" s="109" t="s">
        <v>244</v>
      </c>
      <c r="J128" s="170" t="n">
        <v>0.87</v>
      </c>
      <c r="K128" s="172" t="n">
        <v>1</v>
      </c>
      <c r="L128" s="172" t="n">
        <v>1</v>
      </c>
      <c r="M128" s="170" t="n">
        <f aca="false">J128*K128*L128</f>
        <v>0.87</v>
      </c>
    </row>
    <row r="129" customFormat="false" ht="12.8" hidden="false" customHeight="false" outlineLevel="0" collapsed="false">
      <c r="A129" s="109"/>
      <c r="B129" s="109" t="s">
        <v>244</v>
      </c>
      <c r="C129" s="170" t="n">
        <f aca="false">'2) Tableau des prix'!B164</f>
        <v>4.91</v>
      </c>
      <c r="D129" s="172" t="n">
        <v>1</v>
      </c>
      <c r="E129" s="172" t="n">
        <v>0.5</v>
      </c>
      <c r="F129" s="170" t="n">
        <f aca="false">C129*D129*E129</f>
        <v>2.455</v>
      </c>
      <c r="H129" s="109"/>
      <c r="I129" s="109"/>
      <c r="J129" s="170"/>
      <c r="K129" s="172"/>
      <c r="L129" s="172"/>
      <c r="M129" s="170"/>
    </row>
    <row r="130" customFormat="false" ht="12.8" hidden="false" customHeight="false" outlineLevel="0" collapsed="false">
      <c r="A130" s="109"/>
      <c r="B130" s="109"/>
      <c r="C130" s="109"/>
      <c r="D130" s="109" t="s">
        <v>353</v>
      </c>
      <c r="E130" s="109" t="n">
        <f aca="false">SUM(E126:E129)</f>
        <v>3</v>
      </c>
      <c r="F130" s="201" t="n">
        <f aca="false">E130/20</f>
        <v>0.15</v>
      </c>
      <c r="H130" s="109"/>
      <c r="I130" s="109"/>
      <c r="J130" s="109"/>
      <c r="K130" s="109" t="s">
        <v>353</v>
      </c>
      <c r="L130" s="192" t="n">
        <f aca="false">SUM(L126:L128)</f>
        <v>3</v>
      </c>
      <c r="M130" s="109"/>
    </row>
    <row r="131" customFormat="false" ht="12.8" hidden="false" customHeight="false" outlineLevel="0" collapsed="false">
      <c r="A131" s="109"/>
      <c r="B131" s="177" t="s">
        <v>377</v>
      </c>
      <c r="C131" s="190" t="n">
        <f aca="false">SUM(F126:F129)/E130</f>
        <v>3.07666666666667</v>
      </c>
      <c r="D131" s="190"/>
      <c r="E131" s="190"/>
      <c r="F131" s="190"/>
      <c r="H131" s="109"/>
      <c r="I131" s="177"/>
      <c r="J131" s="190" t="n">
        <f aca="false">SUM(M126:M128)/L130</f>
        <v>0.99</v>
      </c>
      <c r="K131" s="190"/>
      <c r="L131" s="190"/>
      <c r="M131" s="190"/>
    </row>
    <row r="132" customFormat="false" ht="35.05" hidden="false" customHeight="false" outlineLevel="0" collapsed="false">
      <c r="A132" s="109"/>
      <c r="B132" s="203" t="s">
        <v>378</v>
      </c>
      <c r="C132" s="109"/>
      <c r="D132" s="109"/>
      <c r="E132" s="109"/>
      <c r="F132" s="109"/>
      <c r="H132" s="109"/>
      <c r="I132" s="202" t="s">
        <v>379</v>
      </c>
      <c r="J132" s="109"/>
      <c r="K132" s="109"/>
      <c r="L132" s="109"/>
      <c r="M132" s="109"/>
    </row>
    <row r="133" customFormat="false" ht="12.8" hidden="false" customHeight="false" outlineLevel="0" collapsed="false">
      <c r="A133" s="109"/>
      <c r="B133" s="109" t="s">
        <v>249</v>
      </c>
      <c r="C133" s="189" t="n">
        <f aca="false">'2) Tableau des prix'!D169</f>
        <v>12.73</v>
      </c>
      <c r="D133" s="109" t="n">
        <v>1</v>
      </c>
      <c r="E133" s="109" t="n">
        <v>1</v>
      </c>
      <c r="F133" s="109" t="n">
        <f aca="false">C133*D133*E133</f>
        <v>12.73</v>
      </c>
      <c r="H133" s="109"/>
      <c r="I133" s="109" t="s">
        <v>252</v>
      </c>
      <c r="J133" s="189" t="n">
        <f aca="false">'2) Tableau des prix'!D172</f>
        <v>2.99</v>
      </c>
      <c r="K133" s="109" t="n">
        <v>1</v>
      </c>
      <c r="L133" s="109" t="n">
        <v>1</v>
      </c>
      <c r="M133" s="189" t="n">
        <f aca="false">J133*K133*L133</f>
        <v>2.99</v>
      </c>
    </row>
    <row r="134" customFormat="false" ht="12.8" hidden="false" customHeight="false" outlineLevel="0" collapsed="false">
      <c r="A134" s="109"/>
      <c r="B134" s="109" t="s">
        <v>380</v>
      </c>
      <c r="C134" s="189" t="n">
        <f aca="false">'2) Tableau des prix'!D170</f>
        <v>10.35</v>
      </c>
      <c r="D134" s="109" t="n">
        <v>1</v>
      </c>
      <c r="E134" s="109" t="n">
        <v>1</v>
      </c>
      <c r="F134" s="109" t="n">
        <f aca="false">C134*D134*E134</f>
        <v>10.35</v>
      </c>
      <c r="H134" s="109"/>
      <c r="I134" s="109" t="s">
        <v>253</v>
      </c>
      <c r="J134" s="189" t="n">
        <f aca="false">'2) Tableau des prix'!D173</f>
        <v>2.32</v>
      </c>
      <c r="K134" s="109" t="n">
        <v>1</v>
      </c>
      <c r="L134" s="109" t="n">
        <v>1</v>
      </c>
      <c r="M134" s="189" t="n">
        <f aca="false">J134*K134*L134</f>
        <v>2.32</v>
      </c>
    </row>
    <row r="135" customFormat="false" ht="12.8" hidden="false" customHeight="false" outlineLevel="0" collapsed="false">
      <c r="A135" s="109"/>
      <c r="B135" s="109"/>
      <c r="C135" s="109"/>
      <c r="D135" s="109" t="s">
        <v>353</v>
      </c>
      <c r="E135" s="109" t="n">
        <f aca="false">SUM(E133:E134)</f>
        <v>2</v>
      </c>
      <c r="F135" s="204" t="n">
        <f aca="false">E135/20</f>
        <v>0.1</v>
      </c>
      <c r="H135" s="109"/>
      <c r="I135" s="109"/>
      <c r="J135" s="109"/>
      <c r="K135" s="109" t="s">
        <v>353</v>
      </c>
      <c r="L135" s="109" t="n">
        <f aca="false">SUM(L131:L134)</f>
        <v>2</v>
      </c>
      <c r="M135" s="204" t="n">
        <f aca="false">(L135/20)</f>
        <v>0.1</v>
      </c>
    </row>
    <row r="136" customFormat="false" ht="12.8" hidden="false" customHeight="false" outlineLevel="0" collapsed="false">
      <c r="A136" s="109"/>
      <c r="B136" s="177" t="s">
        <v>381</v>
      </c>
      <c r="C136" s="190" t="n">
        <f aca="false">SUM(F133:F134)/E135</f>
        <v>11.54</v>
      </c>
      <c r="D136" s="190"/>
      <c r="E136" s="190"/>
      <c r="F136" s="190"/>
      <c r="H136" s="109"/>
      <c r="I136" s="177" t="s">
        <v>382</v>
      </c>
      <c r="J136" s="190" t="n">
        <f aca="false">SUM(M133:M134)/L135</f>
        <v>2.655</v>
      </c>
      <c r="K136" s="190"/>
      <c r="L136" s="190"/>
      <c r="M136" s="190"/>
    </row>
    <row r="137" customFormat="false" ht="12.8" hidden="false" customHeight="false" outlineLevel="0" collapsed="false">
      <c r="A137" s="109"/>
      <c r="B137" s="109"/>
      <c r="C137" s="109"/>
      <c r="D137" s="166" t="s">
        <v>329</v>
      </c>
      <c r="E137" s="109" t="n">
        <f aca="false">E114+E119+E130+E135</f>
        <v>20</v>
      </c>
      <c r="F137" s="109"/>
      <c r="H137" s="109"/>
      <c r="I137" s="109"/>
      <c r="J137" s="109"/>
      <c r="K137" s="166" t="s">
        <v>329</v>
      </c>
      <c r="L137" s="109" t="n">
        <f aca="false">L114+L119+L135</f>
        <v>17</v>
      </c>
      <c r="M137" s="109"/>
    </row>
    <row r="138" customFormat="false" ht="12.8" hidden="false" customHeight="false" outlineLevel="0" collapsed="false">
      <c r="A138" s="109"/>
      <c r="B138" s="177" t="s">
        <v>383</v>
      </c>
      <c r="C138" s="190" t="n">
        <f aca="false">(SUM(C115+C120+C131+C136))/4</f>
        <v>4.58450757575758</v>
      </c>
      <c r="D138" s="190"/>
      <c r="E138" s="190"/>
      <c r="F138" s="190"/>
      <c r="H138" s="109"/>
      <c r="I138" s="177"/>
      <c r="J138" s="190"/>
      <c r="K138" s="190"/>
      <c r="L138" s="190"/>
      <c r="M138" s="190"/>
    </row>
  </sheetData>
  <sheetProtection sheet="true" password="98a0" objects="true" scenarios="true"/>
  <mergeCells count="47">
    <mergeCell ref="A1:M1"/>
    <mergeCell ref="A3:F3"/>
    <mergeCell ref="A5:F5"/>
    <mergeCell ref="A6:F6"/>
    <mergeCell ref="A9:A11"/>
    <mergeCell ref="A12:A14"/>
    <mergeCell ref="A15:A18"/>
    <mergeCell ref="A19:A21"/>
    <mergeCell ref="C23:F23"/>
    <mergeCell ref="A24:A27"/>
    <mergeCell ref="C29:F29"/>
    <mergeCell ref="A30:A33"/>
    <mergeCell ref="C35:F35"/>
    <mergeCell ref="A38:F38"/>
    <mergeCell ref="H38:M38"/>
    <mergeCell ref="A39:F39"/>
    <mergeCell ref="C58:F58"/>
    <mergeCell ref="J58:M58"/>
    <mergeCell ref="C70:F70"/>
    <mergeCell ref="J70:M70"/>
    <mergeCell ref="C82:F82"/>
    <mergeCell ref="J82:M82"/>
    <mergeCell ref="C84:F84"/>
    <mergeCell ref="J84:M84"/>
    <mergeCell ref="A86:F86"/>
    <mergeCell ref="H86:M86"/>
    <mergeCell ref="A87:F87"/>
    <mergeCell ref="C98:F98"/>
    <mergeCell ref="J98:M98"/>
    <mergeCell ref="C103:F103"/>
    <mergeCell ref="J103:M103"/>
    <mergeCell ref="A105:F105"/>
    <mergeCell ref="H105:M105"/>
    <mergeCell ref="A106:F106"/>
    <mergeCell ref="H106:M106"/>
    <mergeCell ref="C115:F115"/>
    <mergeCell ref="J115:M115"/>
    <mergeCell ref="C120:F120"/>
    <mergeCell ref="J120:M120"/>
    <mergeCell ref="C124:F124"/>
    <mergeCell ref="J124:M124"/>
    <mergeCell ref="C131:F131"/>
    <mergeCell ref="J131:M131"/>
    <mergeCell ref="C136:F136"/>
    <mergeCell ref="J136:M136"/>
    <mergeCell ref="C138:F138"/>
    <mergeCell ref="J138:M138"/>
  </mergeCell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3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1" activeCellId="0" sqref="A21"/>
    </sheetView>
  </sheetViews>
  <sheetFormatPr defaultColWidth="11.70703125" defaultRowHeight="12.8" zeroHeight="false" outlineLevelRow="0" outlineLevelCol="0"/>
  <cols>
    <col collapsed="false" customWidth="true" hidden="false" outlineLevel="0" max="1" min="1" style="0" width="25.11"/>
    <col collapsed="false" customWidth="true" hidden="false" outlineLevel="0" max="2" min="2" style="0" width="30.17"/>
    <col collapsed="false" customWidth="true" hidden="false" outlineLevel="0" max="7" min="7" style="0" width="15.28"/>
    <col collapsed="false" customWidth="true" hidden="false" outlineLevel="0" max="10" min="10" style="0" width="25.87"/>
    <col collapsed="false" customWidth="true" hidden="false" outlineLevel="0" max="11" min="11" style="0" width="28.38"/>
    <col collapsed="false" customWidth="true" hidden="false" outlineLevel="0" max="16" min="16" style="0" width="15.74"/>
  </cols>
  <sheetData>
    <row r="1" customFormat="false" ht="31.5" hidden="false" customHeight="false" outlineLevel="0" collapsed="false">
      <c r="A1" s="83" t="s">
        <v>384</v>
      </c>
      <c r="B1" s="83"/>
      <c r="C1" s="83"/>
      <c r="D1" s="83"/>
      <c r="E1" s="83"/>
      <c r="F1" s="83"/>
      <c r="G1" s="83"/>
      <c r="H1" s="83"/>
      <c r="I1" s="83"/>
      <c r="J1" s="83"/>
      <c r="K1" s="83"/>
      <c r="L1" s="83"/>
      <c r="M1" s="83"/>
      <c r="N1" s="83"/>
      <c r="O1" s="83"/>
      <c r="P1" s="83"/>
      <c r="Q1" s="83"/>
    </row>
    <row r="3" customFormat="false" ht="12.8" hidden="false" customHeight="false" outlineLevel="0" collapsed="false">
      <c r="A3" s="205" t="s">
        <v>53</v>
      </c>
      <c r="B3" s="205"/>
      <c r="C3" s="205"/>
      <c r="D3" s="205"/>
      <c r="E3" s="205"/>
      <c r="F3" s="205"/>
      <c r="G3" s="205"/>
      <c r="H3" s="205"/>
      <c r="J3" s="205" t="s">
        <v>54</v>
      </c>
      <c r="K3" s="205"/>
      <c r="L3" s="205"/>
      <c r="M3" s="205"/>
      <c r="N3" s="205"/>
      <c r="O3" s="205"/>
      <c r="P3" s="205"/>
      <c r="Q3" s="205"/>
    </row>
    <row r="5" customFormat="false" ht="12.8" hidden="false" customHeight="false" outlineLevel="0" collapsed="false">
      <c r="A5" s="86"/>
      <c r="B5" s="86"/>
      <c r="C5" s="133" t="s">
        <v>17</v>
      </c>
      <c r="D5" s="133" t="s">
        <v>273</v>
      </c>
      <c r="E5" s="133" t="s">
        <v>274</v>
      </c>
      <c r="F5" s="133" t="s">
        <v>275</v>
      </c>
      <c r="G5" s="133" t="s">
        <v>42</v>
      </c>
      <c r="H5" s="206" t="s">
        <v>385</v>
      </c>
      <c r="J5" s="86"/>
      <c r="K5" s="86"/>
      <c r="L5" s="133" t="s">
        <v>17</v>
      </c>
      <c r="M5" s="133" t="s">
        <v>273</v>
      </c>
      <c r="N5" s="133" t="s">
        <v>274</v>
      </c>
      <c r="O5" s="133" t="s">
        <v>275</v>
      </c>
      <c r="P5" s="133" t="s">
        <v>42</v>
      </c>
      <c r="Q5" s="133" t="s">
        <v>385</v>
      </c>
    </row>
    <row r="6" customFormat="false" ht="12.8" hidden="false" customHeight="false" outlineLevel="0" collapsed="false">
      <c r="A6" s="86" t="s">
        <v>30</v>
      </c>
      <c r="B6" s="86" t="s">
        <v>276</v>
      </c>
      <c r="C6" s="134" t="n">
        <f aca="false">'3) Votre résultat'!C6</f>
        <v>0.159092333333333</v>
      </c>
      <c r="D6" s="134" t="n">
        <f aca="false">'3) Votre résultat'!D6</f>
        <v>0.159092333333333</v>
      </c>
      <c r="E6" s="134" t="n">
        <f aca="false">'3) Votre résultat'!E6</f>
        <v>0.212123111111111</v>
      </c>
      <c r="F6" s="134" t="n">
        <f aca="false">'3) Votre résultat'!F6</f>
        <v>0.265153888888889</v>
      </c>
      <c r="G6" s="108" t="n">
        <f aca="false">'3) Votre résultat'!G6</f>
        <v>0</v>
      </c>
      <c r="H6" s="207" t="n">
        <f aca="false">SUM(C6:G6)</f>
        <v>0.795461666666667</v>
      </c>
      <c r="J6" s="86" t="s">
        <v>30</v>
      </c>
      <c r="K6" s="86" t="s">
        <v>276</v>
      </c>
      <c r="L6" s="134" t="n">
        <f aca="false">'3) Votre résultat'!K6</f>
        <v>0.159092333333333</v>
      </c>
      <c r="M6" s="134" t="n">
        <f aca="false">'3) Votre résultat'!L6</f>
        <v>0.159092333333333</v>
      </c>
      <c r="N6" s="134" t="n">
        <f aca="false">'3) Votre résultat'!M6</f>
        <v>0.212123111111111</v>
      </c>
      <c r="O6" s="134" t="n">
        <f aca="false">'3) Votre résultat'!N6</f>
        <v>0.265153888888889</v>
      </c>
      <c r="P6" s="108" t="n">
        <f aca="false">'3) Votre résultat'!O6</f>
        <v>0</v>
      </c>
      <c r="Q6" s="207" t="n">
        <f aca="false">SUM(L6:P6)</f>
        <v>0.795461666666667</v>
      </c>
    </row>
    <row r="7" customFormat="false" ht="12.8" hidden="false" customHeight="false" outlineLevel="0" collapsed="false">
      <c r="A7" s="135" t="s">
        <v>277</v>
      </c>
      <c r="B7" s="86" t="s">
        <v>22</v>
      </c>
      <c r="C7" s="134" t="n">
        <f aca="false">'3) Votre résultat'!C7</f>
        <v>0.252487846153846</v>
      </c>
      <c r="D7" s="134" t="n">
        <f aca="false">'3) Votre résultat'!D7</f>
        <v>0.252487846153846</v>
      </c>
      <c r="E7" s="134" t="n">
        <f aca="false">'3) Votre résultat'!E7</f>
        <v>0.631219615384615</v>
      </c>
      <c r="F7" s="134" t="n">
        <f aca="false">'3) Votre résultat'!F7</f>
        <v>1.17827661538462</v>
      </c>
      <c r="G7" s="108" t="n">
        <f aca="false">'3) Votre résultat'!G7</f>
        <v>0</v>
      </c>
      <c r="H7" s="207" t="n">
        <f aca="false">SUM(C7:G7)</f>
        <v>2.31447192307692</v>
      </c>
      <c r="J7" s="135" t="s">
        <v>277</v>
      </c>
      <c r="K7" s="86" t="s">
        <v>22</v>
      </c>
      <c r="L7" s="134" t="n">
        <f aca="false">'3) Votre résultat'!K7</f>
        <v>0.252487846153846</v>
      </c>
      <c r="M7" s="134" t="n">
        <f aca="false">'3) Votre résultat'!L7</f>
        <v>0.252487846153846</v>
      </c>
      <c r="N7" s="134" t="n">
        <f aca="false">'3) Votre résultat'!M7</f>
        <v>0.631219615384615</v>
      </c>
      <c r="O7" s="134" t="n">
        <f aca="false">'3) Votre résultat'!N7</f>
        <v>1.17827661538462</v>
      </c>
      <c r="P7" s="108" t="n">
        <f aca="false">'3) Votre résultat'!O7</f>
        <v>0</v>
      </c>
      <c r="Q7" s="207" t="n">
        <f aca="false">SUM(L7:P7)</f>
        <v>2.31447192307692</v>
      </c>
    </row>
    <row r="8" customFormat="false" ht="12.8" hidden="false" customHeight="false" outlineLevel="0" collapsed="false">
      <c r="A8" s="86"/>
      <c r="B8" s="86" t="s">
        <v>278</v>
      </c>
      <c r="C8" s="134" t="n">
        <f aca="false">'3) Votre résultat'!C8</f>
        <v>0.069525</v>
      </c>
      <c r="D8" s="134" t="n">
        <f aca="false">'3) Votre résultat'!D8</f>
        <v>0.0927</v>
      </c>
      <c r="E8" s="134" t="n">
        <f aca="false">'3) Votre résultat'!E8</f>
        <v>0.115875</v>
      </c>
      <c r="F8" s="134" t="n">
        <f aca="false">'3) Votre résultat'!F8</f>
        <v>0.13905</v>
      </c>
      <c r="G8" s="108" t="n">
        <f aca="false">'3) Votre résultat'!G8</f>
        <v>0</v>
      </c>
      <c r="H8" s="207" t="n">
        <f aca="false">SUM(C8:G8)</f>
        <v>0.41715</v>
      </c>
      <c r="J8" s="86"/>
      <c r="K8" s="86" t="s">
        <v>278</v>
      </c>
      <c r="L8" s="134" t="n">
        <f aca="false">'3) Votre résultat'!K8</f>
        <v>0.069525</v>
      </c>
      <c r="M8" s="134" t="n">
        <f aca="false">'3) Votre résultat'!L8</f>
        <v>0.0927</v>
      </c>
      <c r="N8" s="134" t="n">
        <f aca="false">'3) Votre résultat'!M8</f>
        <v>0.115875</v>
      </c>
      <c r="O8" s="134" t="n">
        <f aca="false">'3) Votre résultat'!N8</f>
        <v>0.13905</v>
      </c>
      <c r="P8" s="108" t="n">
        <f aca="false">'3) Votre résultat'!O8</f>
        <v>0</v>
      </c>
      <c r="Q8" s="207" t="n">
        <f aca="false">SUM(L8:P8)</f>
        <v>0.41715</v>
      </c>
    </row>
    <row r="9" customFormat="false" ht="12.8" hidden="false" customHeight="false" outlineLevel="0" collapsed="false">
      <c r="A9" s="86"/>
      <c r="B9" s="86" t="s">
        <v>279</v>
      </c>
      <c r="C9" s="134" t="n">
        <f aca="false">'3) Votre résultat'!C9</f>
        <v>0.15375</v>
      </c>
      <c r="D9" s="134" t="n">
        <f aca="false">'3) Votre résultat'!D9</f>
        <v>0.15375</v>
      </c>
      <c r="E9" s="134" t="n">
        <f aca="false">'3) Votre résultat'!E9</f>
        <v>0.246</v>
      </c>
      <c r="F9" s="134" t="n">
        <f aca="false">'3) Votre résultat'!F9</f>
        <v>0.3075</v>
      </c>
      <c r="G9" s="108" t="n">
        <f aca="false">'3) Votre résultat'!G9</f>
        <v>0</v>
      </c>
      <c r="H9" s="207" t="n">
        <f aca="false">SUM(C9:G9)</f>
        <v>0.861</v>
      </c>
      <c r="J9" s="86"/>
      <c r="K9" s="86" t="s">
        <v>279</v>
      </c>
      <c r="L9" s="134" t="n">
        <f aca="false">'3) Votre résultat'!K9</f>
        <v>0.15375</v>
      </c>
      <c r="M9" s="134" t="n">
        <f aca="false">'3) Votre résultat'!L9</f>
        <v>0.15375</v>
      </c>
      <c r="N9" s="134" t="n">
        <f aca="false">'3) Votre résultat'!M9</f>
        <v>0.246</v>
      </c>
      <c r="O9" s="134" t="n">
        <f aca="false">'3) Votre résultat'!N9</f>
        <v>0.3075</v>
      </c>
      <c r="P9" s="108" t="n">
        <f aca="false">'3) Votre résultat'!O9</f>
        <v>0</v>
      </c>
      <c r="Q9" s="207" t="n">
        <f aca="false">SUM(L9:P9)</f>
        <v>0.861</v>
      </c>
    </row>
    <row r="10" customFormat="false" ht="12.8" hidden="false" customHeight="false" outlineLevel="0" collapsed="false">
      <c r="A10" s="135" t="s">
        <v>277</v>
      </c>
      <c r="B10" s="86" t="s">
        <v>33</v>
      </c>
      <c r="C10" s="134" t="n">
        <f aca="false">'3) Votre résultat'!C10</f>
        <v>0.2259</v>
      </c>
      <c r="D10" s="134" t="n">
        <f aca="false">'3) Votre résultat'!D10</f>
        <v>0.2259</v>
      </c>
      <c r="E10" s="134" t="n">
        <f aca="false">'3) Votre résultat'!E10</f>
        <v>0.27108</v>
      </c>
      <c r="F10" s="134" t="n">
        <f aca="false">'3) Votre résultat'!F10</f>
        <v>0.4518</v>
      </c>
      <c r="G10" s="108" t="n">
        <f aca="false">'3) Votre résultat'!G10</f>
        <v>0</v>
      </c>
      <c r="H10" s="207" t="n">
        <f aca="false">SUM(C10:G10)</f>
        <v>1.17468</v>
      </c>
      <c r="I10" s="136"/>
      <c r="J10" s="135" t="s">
        <v>277</v>
      </c>
      <c r="K10" s="86" t="s">
        <v>33</v>
      </c>
      <c r="L10" s="134" t="n">
        <f aca="false">'3) Votre résultat'!K10</f>
        <v>0.2259</v>
      </c>
      <c r="M10" s="134" t="n">
        <f aca="false">'3) Votre résultat'!L10</f>
        <v>0.2259</v>
      </c>
      <c r="N10" s="134" t="n">
        <f aca="false">'3) Votre résultat'!M10</f>
        <v>0.27108</v>
      </c>
      <c r="O10" s="134" t="n">
        <f aca="false">'3) Votre résultat'!N10</f>
        <v>0.4518</v>
      </c>
      <c r="P10" s="108" t="n">
        <f aca="false">'3) Votre résultat'!O10</f>
        <v>0</v>
      </c>
      <c r="Q10" s="207" t="n">
        <f aca="false">SUM(L10:P10)</f>
        <v>1.17468</v>
      </c>
    </row>
    <row r="11" customFormat="false" ht="12.8" hidden="false" customHeight="false" outlineLevel="0" collapsed="false">
      <c r="A11" s="135" t="s">
        <v>280</v>
      </c>
      <c r="B11" s="86" t="s">
        <v>281</v>
      </c>
      <c r="C11" s="137"/>
      <c r="D11" s="137"/>
      <c r="E11" s="137"/>
      <c r="F11" s="137"/>
      <c r="G11" s="108" t="s">
        <v>386</v>
      </c>
      <c r="H11" s="207" t="n">
        <f aca="false">SUM(H7:H10)+H19</f>
        <v>5.75637433653846</v>
      </c>
      <c r="J11" s="135" t="s">
        <v>280</v>
      </c>
      <c r="K11" s="86" t="s">
        <v>281</v>
      </c>
      <c r="L11" s="137"/>
      <c r="M11" s="137"/>
      <c r="N11" s="137"/>
      <c r="O11" s="137"/>
      <c r="P11" s="108" t="s">
        <v>386</v>
      </c>
      <c r="Q11" s="208" t="n">
        <f aca="false">Q7+Q8+Q9+Q10+Q19</f>
        <v>5.75637433653846</v>
      </c>
    </row>
    <row r="12" customFormat="false" ht="12.8" hidden="false" customHeight="false" outlineLevel="0" collapsed="false">
      <c r="A12" s="86"/>
      <c r="B12" s="86" t="s">
        <v>282</v>
      </c>
      <c r="C12" s="137"/>
      <c r="D12" s="137"/>
      <c r="E12" s="137"/>
      <c r="F12" s="137"/>
      <c r="G12" s="108" t="s">
        <v>387</v>
      </c>
      <c r="H12" s="86"/>
      <c r="J12" s="86"/>
      <c r="K12" s="86" t="s">
        <v>282</v>
      </c>
      <c r="L12" s="137"/>
      <c r="M12" s="137"/>
      <c r="N12" s="137"/>
      <c r="O12" s="137"/>
      <c r="P12" s="108"/>
      <c r="Q12" s="86"/>
    </row>
    <row r="13" customFormat="false" ht="12.8" hidden="false" customHeight="false" outlineLevel="0" collapsed="false">
      <c r="A13" s="86"/>
      <c r="B13" s="86" t="s">
        <v>283</v>
      </c>
      <c r="C13" s="137"/>
      <c r="D13" s="137"/>
      <c r="E13" s="137"/>
      <c r="F13" s="137"/>
      <c r="G13" s="108"/>
      <c r="H13" s="86"/>
      <c r="J13" s="86"/>
      <c r="K13" s="86" t="s">
        <v>283</v>
      </c>
      <c r="L13" s="137"/>
      <c r="M13" s="137"/>
      <c r="N13" s="137"/>
      <c r="O13" s="137"/>
      <c r="P13" s="108"/>
      <c r="Q13" s="86"/>
    </row>
    <row r="14" customFormat="false" ht="12.8" hidden="false" customHeight="false" outlineLevel="0" collapsed="false">
      <c r="A14" s="86"/>
      <c r="B14" s="86" t="s">
        <v>284</v>
      </c>
      <c r="C14" s="137"/>
      <c r="D14" s="137"/>
      <c r="E14" s="137"/>
      <c r="F14" s="137"/>
      <c r="G14" s="108"/>
      <c r="H14" s="86"/>
      <c r="J14" s="86"/>
      <c r="K14" s="86" t="s">
        <v>284</v>
      </c>
      <c r="L14" s="137"/>
      <c r="M14" s="137"/>
      <c r="N14" s="137"/>
      <c r="O14" s="137"/>
      <c r="P14" s="108"/>
      <c r="Q14" s="86"/>
    </row>
    <row r="15" customFormat="false" ht="12.8" hidden="false" customHeight="false" outlineLevel="0" collapsed="false">
      <c r="A15" s="86"/>
      <c r="B15" s="86" t="s">
        <v>38</v>
      </c>
      <c r="C15" s="137"/>
      <c r="D15" s="137"/>
      <c r="E15" s="137"/>
      <c r="F15" s="137"/>
      <c r="G15" s="108"/>
      <c r="H15" s="86"/>
      <c r="J15" s="86"/>
      <c r="K15" s="86" t="s">
        <v>38</v>
      </c>
      <c r="L15" s="137"/>
      <c r="M15" s="137"/>
      <c r="N15" s="137"/>
      <c r="O15" s="137"/>
      <c r="P15" s="108"/>
      <c r="Q15" s="86"/>
    </row>
    <row r="16" customFormat="false" ht="12.8" hidden="false" customHeight="false" outlineLevel="0" collapsed="false">
      <c r="A16" s="86"/>
      <c r="B16" s="86" t="s">
        <v>285</v>
      </c>
      <c r="C16" s="137"/>
      <c r="D16" s="137"/>
      <c r="E16" s="137"/>
      <c r="F16" s="137"/>
      <c r="G16" s="108"/>
      <c r="H16" s="86"/>
      <c r="J16" s="86"/>
      <c r="K16" s="86" t="s">
        <v>285</v>
      </c>
      <c r="L16" s="137"/>
      <c r="M16" s="137"/>
      <c r="N16" s="137"/>
      <c r="O16" s="137"/>
      <c r="P16" s="108"/>
      <c r="Q16" s="86"/>
    </row>
    <row r="17" customFormat="false" ht="12.8" hidden="false" customHeight="false" outlineLevel="0" collapsed="false">
      <c r="A17" s="86"/>
      <c r="B17" s="86" t="s">
        <v>286</v>
      </c>
      <c r="C17" s="137"/>
      <c r="D17" s="137"/>
      <c r="E17" s="137"/>
      <c r="F17" s="137"/>
      <c r="G17" s="108"/>
      <c r="H17" s="86"/>
      <c r="J17" s="86"/>
      <c r="K17" s="86" t="s">
        <v>286</v>
      </c>
      <c r="L17" s="137"/>
      <c r="M17" s="137"/>
      <c r="N17" s="137"/>
      <c r="O17" s="137"/>
      <c r="P17" s="108"/>
      <c r="Q17" s="86"/>
    </row>
    <row r="18" customFormat="false" ht="12.8" hidden="false" customHeight="false" outlineLevel="0" collapsed="false">
      <c r="A18" s="135" t="s">
        <v>280</v>
      </c>
      <c r="B18" s="86" t="s">
        <v>287</v>
      </c>
      <c r="C18" s="137" t="n">
        <f aca="false">'3) Votre résultat'!C18</f>
        <v>0.23615</v>
      </c>
      <c r="D18" s="137" t="n">
        <f aca="false">'3) Votre résultat'!D18</f>
        <v>0.2026775</v>
      </c>
      <c r="E18" s="137" t="n">
        <f aca="false">'3) Votre résultat'!E18</f>
        <v>0.2961125</v>
      </c>
      <c r="F18" s="137" t="n">
        <f aca="false">'3) Votre résultat'!F18</f>
        <v>0.2961125</v>
      </c>
      <c r="G18" s="108" t="n">
        <f aca="false">'3) Votre résultat'!G18</f>
        <v>0</v>
      </c>
      <c r="H18" s="207" t="n">
        <f aca="false">SUM(C18:G18)</f>
        <v>1.0310525</v>
      </c>
      <c r="J18" s="135" t="s">
        <v>280</v>
      </c>
      <c r="K18" s="86" t="s">
        <v>288</v>
      </c>
      <c r="L18" s="137" t="n">
        <f aca="false">'3) Votre résultat'!K18</f>
        <v>0.23615</v>
      </c>
      <c r="M18" s="137" t="n">
        <f aca="false">'3) Votre résultat'!L18</f>
        <v>0.2026775</v>
      </c>
      <c r="N18" s="137" t="n">
        <f aca="false">'3) Votre résultat'!M18</f>
        <v>0.2961125</v>
      </c>
      <c r="O18" s="137" t="n">
        <f aca="false">'3) Votre résultat'!N18</f>
        <v>0.2961125</v>
      </c>
      <c r="P18" s="108" t="n">
        <f aca="false">'3) Votre résultat'!O18</f>
        <v>0</v>
      </c>
      <c r="Q18" s="207" t="n">
        <f aca="false">SUM(L18:P18)</f>
        <v>1.0310525</v>
      </c>
    </row>
    <row r="19" customFormat="false" ht="12.8" hidden="false" customHeight="false" outlineLevel="0" collapsed="false">
      <c r="A19" s="86"/>
      <c r="B19" s="86" t="s">
        <v>289</v>
      </c>
      <c r="C19" s="134" t="n">
        <f aca="false">SUM(C6:C18)*0.15</f>
        <v>0.164535776923077</v>
      </c>
      <c r="D19" s="134" t="n">
        <f aca="false">SUM(D6:D18)*0.15</f>
        <v>0.162991151923077</v>
      </c>
      <c r="E19" s="134" t="n">
        <f aca="false">SUM(E6:E18)*0.15</f>
        <v>0.265861533974359</v>
      </c>
      <c r="F19" s="134" t="n">
        <f aca="false">SUM(F6:F18)*0.15</f>
        <v>0.395683950641026</v>
      </c>
      <c r="G19" s="108" t="n">
        <f aca="false">SUM(G6:G18)*0.15</f>
        <v>0</v>
      </c>
      <c r="H19" s="207" t="n">
        <f aca="false">SUM(C19:G19)</f>
        <v>0.989072413461539</v>
      </c>
      <c r="J19" s="86"/>
      <c r="K19" s="86" t="s">
        <v>289</v>
      </c>
      <c r="L19" s="134" t="n">
        <f aca="false">SUM(L6:L18)*0.15</f>
        <v>0.164535776923077</v>
      </c>
      <c r="M19" s="134" t="n">
        <f aca="false">SUM(M6:M18)*0.15</f>
        <v>0.162991151923077</v>
      </c>
      <c r="N19" s="134" t="n">
        <f aca="false">SUM(N6:N18)*0.15</f>
        <v>0.265861533974359</v>
      </c>
      <c r="O19" s="134" t="n">
        <f aca="false">SUM(O6:O18)*0.15</f>
        <v>0.395683950641026</v>
      </c>
      <c r="P19" s="108" t="n">
        <f aca="false">SUM(P6:P18)*0.15</f>
        <v>0</v>
      </c>
      <c r="Q19" s="207" t="n">
        <f aca="false">SUM(L19:P19)</f>
        <v>0.989072413461539</v>
      </c>
    </row>
    <row r="20" customFormat="false" ht="12.8" hidden="false" customHeight="false" outlineLevel="0" collapsed="false">
      <c r="A20" s="138" t="s">
        <v>290</v>
      </c>
      <c r="B20" s="138"/>
      <c r="C20" s="139" t="n">
        <f aca="false">(SUM(C6:C19))</f>
        <v>1.26144095641026</v>
      </c>
      <c r="D20" s="139" t="n">
        <f aca="false">SUM(D6:D19)</f>
        <v>1.24959883141026</v>
      </c>
      <c r="E20" s="139" t="n">
        <f aca="false">SUM(E6:E19)</f>
        <v>2.03827176047008</v>
      </c>
      <c r="F20" s="139" t="n">
        <f aca="false">SUM(F6:F19)</f>
        <v>3.03357695491454</v>
      </c>
      <c r="G20" s="139" t="n">
        <f aca="false">SUM(G6:G10)+G18+G19</f>
        <v>0</v>
      </c>
      <c r="H20" s="86"/>
      <c r="J20" s="138" t="s">
        <v>290</v>
      </c>
      <c r="K20" s="138"/>
      <c r="L20" s="139" t="n">
        <f aca="false">(SUM(L6:L19))</f>
        <v>1.26144095641026</v>
      </c>
      <c r="M20" s="139" t="n">
        <f aca="false">SUM(M6:M19)</f>
        <v>1.24959883141026</v>
      </c>
      <c r="N20" s="139" t="n">
        <f aca="false">SUM(N6:N19)</f>
        <v>2.03827176047008</v>
      </c>
      <c r="O20" s="139" t="n">
        <f aca="false">SUM(O6:O19)</f>
        <v>3.03357695491454</v>
      </c>
      <c r="P20" s="139" t="n">
        <f aca="false">SUM(P6:P19)</f>
        <v>0</v>
      </c>
      <c r="Q20" s="86"/>
    </row>
    <row r="23" customFormat="false" ht="12.8" hidden="false" customHeight="false" outlineLevel="0" collapsed="false">
      <c r="A23" s="209" t="s">
        <v>388</v>
      </c>
      <c r="B23" s="209" t="s">
        <v>389</v>
      </c>
      <c r="C23" s="209"/>
      <c r="D23" s="209"/>
      <c r="E23" s="209"/>
      <c r="F23" s="209"/>
      <c r="G23" s="209"/>
      <c r="H23" s="209"/>
      <c r="J23" s="209" t="s">
        <v>388</v>
      </c>
      <c r="K23" s="209" t="s">
        <v>390</v>
      </c>
      <c r="L23" s="209"/>
      <c r="M23" s="209"/>
      <c r="N23" s="209"/>
      <c r="O23" s="209"/>
      <c r="P23" s="209"/>
      <c r="Q23" s="209"/>
    </row>
    <row r="25" customFormat="false" ht="12.8" hidden="false" customHeight="false" outlineLevel="0" collapsed="false">
      <c r="A25" s="86"/>
      <c r="B25" s="122" t="s">
        <v>391</v>
      </c>
      <c r="C25" s="210" t="s">
        <v>392</v>
      </c>
      <c r="J25" s="86"/>
      <c r="K25" s="122" t="s">
        <v>391</v>
      </c>
      <c r="L25" s="210" t="s">
        <v>392</v>
      </c>
    </row>
    <row r="26" customFormat="false" ht="12.8" hidden="false" customHeight="false" outlineLevel="0" collapsed="false">
      <c r="A26" s="86" t="s">
        <v>30</v>
      </c>
      <c r="B26" s="207" t="n">
        <f aca="false">H6</f>
        <v>0.795461666666667</v>
      </c>
      <c r="C26" s="211" t="n">
        <f aca="false">B26/B29</f>
        <v>0.0927980977048124</v>
      </c>
      <c r="J26" s="86" t="s">
        <v>30</v>
      </c>
      <c r="K26" s="207" t="n">
        <f aca="false">Q6</f>
        <v>0.795461666666667</v>
      </c>
      <c r="L26" s="211" t="n">
        <f aca="false">K26/K29</f>
        <v>0.0927980977048124</v>
      </c>
    </row>
    <row r="27" customFormat="false" ht="12.8" hidden="false" customHeight="false" outlineLevel="0" collapsed="false">
      <c r="A27" s="86" t="s">
        <v>393</v>
      </c>
      <c r="B27" s="207" t="n">
        <f aca="false">H11+H19</f>
        <v>6.74544675</v>
      </c>
      <c r="C27" s="211" t="n">
        <f aca="false">B27/B29</f>
        <v>0.7869199143086</v>
      </c>
      <c r="J27" s="86" t="s">
        <v>393</v>
      </c>
      <c r="K27" s="207" t="n">
        <f aca="false">Q11+Q19</f>
        <v>6.74544675</v>
      </c>
      <c r="L27" s="211" t="n">
        <f aca="false">K27/K29</f>
        <v>0.7869199143086</v>
      </c>
    </row>
    <row r="28" customFormat="false" ht="12.8" hidden="false" customHeight="false" outlineLevel="0" collapsed="false">
      <c r="A28" s="86" t="s">
        <v>280</v>
      </c>
      <c r="B28" s="207" t="n">
        <f aca="false">H18</f>
        <v>1.0310525</v>
      </c>
      <c r="C28" s="211" t="n">
        <f aca="false">B28/B29</f>
        <v>0.120281987986588</v>
      </c>
      <c r="J28" s="86" t="s">
        <v>280</v>
      </c>
      <c r="K28" s="207" t="n">
        <f aca="false">Q18</f>
        <v>1.0310525</v>
      </c>
      <c r="L28" s="211" t="n">
        <f aca="false">K28/K29</f>
        <v>0.120281987986588</v>
      </c>
    </row>
    <row r="29" customFormat="false" ht="12.8" hidden="false" customHeight="false" outlineLevel="0" collapsed="false">
      <c r="A29" s="86" t="s">
        <v>385</v>
      </c>
      <c r="B29" s="207" t="n">
        <f aca="false">SUM(B26:B28)</f>
        <v>8.57196091666666</v>
      </c>
      <c r="C29" s="211" t="n">
        <f aca="false">SUM(C26:C28)</f>
        <v>1</v>
      </c>
      <c r="J29" s="86" t="s">
        <v>385</v>
      </c>
      <c r="K29" s="207" t="n">
        <f aca="false">SUM(K26:K28)</f>
        <v>8.57196091666666</v>
      </c>
      <c r="L29" s="211" t="n">
        <f aca="false">SUM(L26:L28)</f>
        <v>1</v>
      </c>
    </row>
    <row r="31" customFormat="false" ht="12.8" hidden="false" customHeight="false" outlineLevel="0" collapsed="false">
      <c r="A31" s="209" t="s">
        <v>394</v>
      </c>
      <c r="B31" s="209" t="s">
        <v>395</v>
      </c>
      <c r="C31" s="209"/>
      <c r="D31" s="209"/>
      <c r="E31" s="209"/>
      <c r="F31" s="209"/>
      <c r="G31" s="209"/>
      <c r="H31" s="209"/>
      <c r="J31" s="209" t="s">
        <v>394</v>
      </c>
      <c r="K31" s="209" t="s">
        <v>396</v>
      </c>
      <c r="L31" s="209"/>
      <c r="M31" s="209"/>
      <c r="N31" s="209"/>
      <c r="O31" s="209"/>
      <c r="P31" s="209"/>
      <c r="Q31" s="209"/>
    </row>
    <row r="33" customFormat="false" ht="12.8" hidden="false" customHeight="false" outlineLevel="0" collapsed="false">
      <c r="A33" s="86"/>
      <c r="B33" s="122" t="s">
        <v>391</v>
      </c>
      <c r="C33" s="210" t="s">
        <v>392</v>
      </c>
      <c r="J33" s="86"/>
      <c r="K33" s="122" t="s">
        <v>391</v>
      </c>
      <c r="L33" s="210" t="s">
        <v>392</v>
      </c>
    </row>
    <row r="34" customFormat="false" ht="12.8" hidden="false" customHeight="false" outlineLevel="0" collapsed="false">
      <c r="A34" s="86" t="s">
        <v>397</v>
      </c>
      <c r="B34" s="212" t="n">
        <f aca="false">H7</f>
        <v>2.31447192307692</v>
      </c>
      <c r="C34" s="213" t="n">
        <f aca="false">B34/B38</f>
        <v>0.402071128068559</v>
      </c>
      <c r="J34" s="86" t="s">
        <v>397</v>
      </c>
      <c r="K34" s="212" t="n">
        <f aca="false">Q7</f>
        <v>2.31447192307692</v>
      </c>
      <c r="L34" s="213" t="n">
        <f aca="false">K34/K38</f>
        <v>0.402071128068559</v>
      </c>
    </row>
    <row r="35" customFormat="false" ht="12.8" hidden="false" customHeight="false" outlineLevel="0" collapsed="false">
      <c r="A35" s="86" t="s">
        <v>69</v>
      </c>
      <c r="B35" s="207" t="n">
        <f aca="false">H8+H9</f>
        <v>1.27815</v>
      </c>
      <c r="C35" s="211" t="n">
        <f aca="false">B35/B38</f>
        <v>0.222040806465099</v>
      </c>
      <c r="J35" s="86" t="s">
        <v>69</v>
      </c>
      <c r="K35" s="207" t="n">
        <f aca="false">Q8+Q9</f>
        <v>1.27815</v>
      </c>
      <c r="L35" s="211" t="n">
        <f aca="false">K35/K38</f>
        <v>0.222040806465099</v>
      </c>
    </row>
    <row r="36" customFormat="false" ht="12.8" hidden="false" customHeight="false" outlineLevel="0" collapsed="false">
      <c r="A36" s="86" t="s">
        <v>44</v>
      </c>
      <c r="B36" s="207" t="n">
        <f aca="false">H10</f>
        <v>1.17468</v>
      </c>
      <c r="C36" s="211" t="n">
        <f aca="false">B36/B38</f>
        <v>0.204065950427119</v>
      </c>
      <c r="J36" s="86" t="s">
        <v>44</v>
      </c>
      <c r="K36" s="207" t="n">
        <f aca="false">Q10</f>
        <v>1.17468</v>
      </c>
      <c r="L36" s="211" t="n">
        <f aca="false">K36/K38</f>
        <v>0.204065950427119</v>
      </c>
    </row>
    <row r="37" customFormat="false" ht="12.8" hidden="false" customHeight="false" outlineLevel="0" collapsed="false">
      <c r="A37" s="86" t="s">
        <v>398</v>
      </c>
      <c r="B37" s="207" t="n">
        <f aca="false">H19</f>
        <v>0.989072413461539</v>
      </c>
      <c r="C37" s="211" t="n">
        <f aca="false">B37/B38</f>
        <v>0.171822115039222</v>
      </c>
      <c r="J37" s="86" t="s">
        <v>398</v>
      </c>
      <c r="K37" s="207" t="n">
        <f aca="false">Q19</f>
        <v>0.989072413461539</v>
      </c>
      <c r="L37" s="211" t="n">
        <f aca="false">K37/K38</f>
        <v>0.171822115039222</v>
      </c>
    </row>
    <row r="38" customFormat="false" ht="12.8" hidden="false" customHeight="false" outlineLevel="0" collapsed="false">
      <c r="A38" s="86" t="s">
        <v>385</v>
      </c>
      <c r="B38" s="207" t="n">
        <f aca="false">SUM(B34:B37)</f>
        <v>5.75637433653846</v>
      </c>
      <c r="C38" s="211" t="n">
        <f aca="false">SUM(C34:C37)</f>
        <v>1</v>
      </c>
      <c r="J38" s="86" t="s">
        <v>385</v>
      </c>
      <c r="K38" s="207" t="n">
        <f aca="false">SUM(K34:K37)</f>
        <v>5.75637433653846</v>
      </c>
      <c r="L38" s="211" t="n">
        <f aca="false">SUM(L34:L37)</f>
        <v>1</v>
      </c>
    </row>
  </sheetData>
  <sheetProtection sheet="true" objects="true" scenarios="true"/>
  <mergeCells count="3">
    <mergeCell ref="A1:Q1"/>
    <mergeCell ref="A20:B20"/>
    <mergeCell ref="J20:K20"/>
  </mergeCells>
  <printOptions headings="false" gridLines="false" gridLinesSet="true" horizontalCentered="true" verticalCentered="false"/>
  <pageMargins left="0.7875" right="0.7875" top="0.7875" bottom="0.78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3051</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2021-05-17T10:37:02Z</dcterms:created>
  <dc:creator/>
  <dc:description/>
  <dc:language>en-US</dc:language>
  <cp:lastModifiedBy/>
  <dcterms:modified xsi:type="dcterms:W3CDTF">2022-02-18T08:41:28Z</dcterms:modified>
  <cp:revision>542</cp:revision>
  <dc:subject/>
  <dc:title/>
</cp:coreProperties>
</file>